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yward 1/Documents/AtlasUpgradePI/"/>
    </mc:Choice>
  </mc:AlternateContent>
  <xr:revisionPtr revIDLastSave="0" documentId="13_ncr:1_{E53AED53-3BCA-F548-BC0D-4E14964B1436}" xr6:coauthVersionLast="36" xr6:coauthVersionMax="36" xr10:uidLastSave="{00000000-0000-0000-0000-000000000000}"/>
  <workbookProtection workbookAlgorithmName="SHA-512" workbookHashValue="S1BylTTdxXFICJpnVD4a5yREJkWAhbwTEF/W2MP7yANJni7SOxTeRhC6n41i1DUmlgjlrqUUSAyD9sOe5hzzvg==" workbookSaltValue="zlK9pY0ShiKMZar3wBqxhQ==" workbookSpinCount="100000" lockStructure="1"/>
  <bookViews>
    <workbookView xWindow="34860" yWindow="-3140" windowWidth="26840" windowHeight="15540" xr2:uid="{AD2A8AC8-B6EF-CD4B-81C3-31800A85362E}"/>
  </bookViews>
  <sheets>
    <sheet name="Travel" sheetId="1" r:id="rId1"/>
    <sheet name="Workshop_AM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J23" i="1"/>
  <c r="J76" i="1"/>
  <c r="C9" i="1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4" i="3"/>
  <c r="I5" i="3"/>
  <c r="I6" i="3"/>
  <c r="I8" i="3"/>
  <c r="I7" i="3"/>
  <c r="J28" i="1" l="1"/>
  <c r="J25" i="1" l="1"/>
  <c r="J26" i="1"/>
  <c r="J27" i="1"/>
  <c r="J29" i="1"/>
  <c r="J30" i="1"/>
  <c r="J31" i="1"/>
  <c r="C57" i="1" s="1"/>
  <c r="J32" i="1"/>
  <c r="J33" i="1"/>
  <c r="J34" i="1"/>
  <c r="J35" i="1"/>
  <c r="F66" i="1"/>
  <c r="H88" i="1"/>
  <c r="H86" i="1"/>
  <c r="H85" i="1"/>
  <c r="H84" i="1"/>
  <c r="H83" i="1"/>
  <c r="H82" i="1"/>
  <c r="H81" i="1"/>
  <c r="H80" i="1"/>
  <c r="H79" i="1"/>
  <c r="H78" i="1"/>
  <c r="H77" i="1"/>
  <c r="H75" i="1"/>
  <c r="H68" i="1"/>
  <c r="H64" i="1"/>
  <c r="H74" i="1"/>
  <c r="H73" i="1"/>
  <c r="H72" i="1"/>
  <c r="H71" i="1"/>
  <c r="H70" i="1"/>
  <c r="H69" i="1"/>
  <c r="J69" i="1" s="1"/>
  <c r="H67" i="1"/>
  <c r="H66" i="1"/>
  <c r="H65" i="1"/>
  <c r="J65" i="1" s="1"/>
  <c r="C51" i="1" s="1"/>
  <c r="D51" i="1" s="1"/>
  <c r="F69" i="1"/>
  <c r="F68" i="1"/>
  <c r="F67" i="1"/>
  <c r="F65" i="1"/>
  <c r="F64" i="1"/>
  <c r="J67" i="1"/>
  <c r="J66" i="1" l="1"/>
  <c r="J64" i="1"/>
  <c r="J68" i="1"/>
  <c r="F70" i="1"/>
  <c r="J70" i="1"/>
  <c r="F71" i="1"/>
  <c r="J71" i="1"/>
  <c r="F72" i="1"/>
  <c r="J72" i="1" s="1"/>
  <c r="F73" i="1"/>
  <c r="J73" i="1" s="1"/>
  <c r="F74" i="1"/>
  <c r="J74" i="1"/>
  <c r="F75" i="1"/>
  <c r="J75" i="1"/>
  <c r="F77" i="1"/>
  <c r="J77" i="1"/>
  <c r="F78" i="1"/>
  <c r="J78" i="1"/>
  <c r="F79" i="1"/>
  <c r="J79" i="1"/>
  <c r="F80" i="1"/>
  <c r="J80" i="1"/>
  <c r="F81" i="1"/>
  <c r="J81" i="1"/>
  <c r="F82" i="1"/>
  <c r="J82" i="1"/>
  <c r="F83" i="1"/>
  <c r="J83" i="1"/>
  <c r="F84" i="1"/>
  <c r="J84" i="1"/>
  <c r="F85" i="1"/>
  <c r="J85" i="1"/>
  <c r="C50" i="1" l="1"/>
  <c r="C6" i="1"/>
  <c r="J39" i="1"/>
  <c r="J38" i="1"/>
  <c r="J37" i="1"/>
  <c r="J36" i="1"/>
  <c r="C52" i="1" s="1"/>
  <c r="C49" i="1"/>
  <c r="C54" i="1" l="1"/>
  <c r="D54" i="1" s="1"/>
  <c r="D56" i="1"/>
  <c r="D57" i="1"/>
  <c r="D59" i="1"/>
  <c r="C12" i="1"/>
  <c r="F89" i="1" l="1"/>
  <c r="J89" i="1" s="1"/>
  <c r="C10" i="1" s="1"/>
  <c r="F88" i="1"/>
  <c r="F87" i="1"/>
  <c r="F86" i="1"/>
  <c r="G90" i="1"/>
  <c r="H90" i="1"/>
  <c r="I90" i="1"/>
  <c r="C13" i="1"/>
  <c r="J86" i="1"/>
  <c r="J87" i="1"/>
  <c r="J88" i="1"/>
  <c r="C8" i="1" s="1"/>
  <c r="C11" i="1" l="1"/>
  <c r="J90" i="1"/>
  <c r="D49" i="1"/>
  <c r="D50" i="1"/>
  <c r="C48" i="1"/>
  <c r="C7" i="1"/>
  <c r="C15" i="1"/>
  <c r="C14" i="1"/>
  <c r="F90" i="1"/>
  <c r="F103" i="1"/>
  <c r="H103" i="1"/>
  <c r="J103" i="1" s="1"/>
  <c r="F104" i="1"/>
  <c r="H104" i="1"/>
  <c r="F105" i="1"/>
  <c r="H105" i="1"/>
  <c r="F106" i="1"/>
  <c r="J106" i="1" s="1"/>
  <c r="F107" i="1"/>
  <c r="H107" i="1"/>
  <c r="J107" i="1" s="1"/>
  <c r="F108" i="1"/>
  <c r="H108" i="1"/>
  <c r="J108" i="1" s="1"/>
  <c r="F109" i="1"/>
  <c r="H109" i="1"/>
  <c r="J109" i="1" s="1"/>
  <c r="F110" i="1"/>
  <c r="H110" i="1"/>
  <c r="J110" i="1" s="1"/>
  <c r="F111" i="1"/>
  <c r="H111" i="1"/>
  <c r="J111" i="1" s="1"/>
  <c r="F112" i="1"/>
  <c r="H112" i="1"/>
  <c r="J112" i="1" s="1"/>
  <c r="F113" i="1"/>
  <c r="H113" i="1"/>
  <c r="J113" i="1" s="1"/>
  <c r="F114" i="1"/>
  <c r="H114" i="1"/>
  <c r="J114" i="1" s="1"/>
  <c r="F115" i="1"/>
  <c r="H115" i="1"/>
  <c r="J115" i="1" s="1"/>
  <c r="F116" i="1"/>
  <c r="H116" i="1"/>
  <c r="J116" i="1" s="1"/>
  <c r="F117" i="1"/>
  <c r="H117" i="1"/>
  <c r="J117" i="1" s="1"/>
  <c r="F118" i="1"/>
  <c r="H118" i="1"/>
  <c r="J118" i="1" s="1"/>
  <c r="F119" i="1"/>
  <c r="H119" i="1"/>
  <c r="J119" i="1" s="1"/>
  <c r="F120" i="1"/>
  <c r="H120" i="1"/>
  <c r="F121" i="1"/>
  <c r="H121" i="1"/>
  <c r="J121" i="1" s="1"/>
  <c r="F122" i="1"/>
  <c r="H122" i="1"/>
  <c r="J122" i="1" s="1"/>
  <c r="F123" i="1"/>
  <c r="H123" i="1"/>
  <c r="J123" i="1" s="1"/>
  <c r="F124" i="1"/>
  <c r="H124" i="1"/>
  <c r="J124" i="1" s="1"/>
  <c r="F125" i="1"/>
  <c r="J125" i="1"/>
  <c r="D48" i="1" l="1"/>
  <c r="C16" i="1"/>
  <c r="J105" i="1"/>
  <c r="J104" i="1"/>
  <c r="H126" i="1"/>
  <c r="F126" i="1"/>
  <c r="J120" i="1"/>
  <c r="J126" i="1" l="1"/>
  <c r="C134" i="1" l="1"/>
  <c r="C136" i="1"/>
  <c r="C130" i="1" l="1"/>
  <c r="C135" i="1" l="1"/>
  <c r="J40" i="1" l="1"/>
  <c r="D58" i="1" l="1"/>
  <c r="J41" i="1"/>
  <c r="J24" i="1"/>
  <c r="J43" i="1" s="1"/>
  <c r="J44" i="1" l="1"/>
  <c r="C53" i="1"/>
  <c r="C55" i="1"/>
  <c r="D55" i="1" s="1"/>
  <c r="D53" i="1"/>
  <c r="C133" i="1"/>
  <c r="C138" i="1"/>
  <c r="C131" i="1"/>
  <c r="C137" i="1"/>
  <c r="C132" i="1"/>
  <c r="C60" i="1" l="1"/>
  <c r="J91" i="1"/>
  <c r="D52" i="1"/>
  <c r="C139" i="1"/>
  <c r="J127" i="1"/>
</calcChain>
</file>

<file path=xl/sharedStrings.xml><?xml version="1.0" encoding="utf-8"?>
<sst xmlns="http://schemas.openxmlformats.org/spreadsheetml/2006/main" count="347" uniqueCount="129">
  <si>
    <t>Ilya Tsurin</t>
  </si>
  <si>
    <t>Lancaster University</t>
  </si>
  <si>
    <t>0</t>
  </si>
  <si>
    <t>N/A</t>
  </si>
  <si>
    <t>Paul Dervan</t>
  </si>
  <si>
    <t>UNIVERSITY OF MILAN</t>
  </si>
  <si>
    <t>19/06/2018</t>
  </si>
  <si>
    <t>3</t>
  </si>
  <si>
    <t>PENDING</t>
  </si>
  <si>
    <t>CERN</t>
  </si>
  <si>
    <t>17/06/2018</t>
  </si>
  <si>
    <t>2</t>
  </si>
  <si>
    <t>Tim Jones</t>
  </si>
  <si>
    <t>30/05/2018</t>
  </si>
  <si>
    <t>1</t>
  </si>
  <si>
    <t>YES</t>
  </si>
  <si>
    <t>Argonne, USA</t>
  </si>
  <si>
    <t>14/05/2018</t>
  </si>
  <si>
    <t>£712.00</t>
  </si>
  <si>
    <t>SHEFFIELD UNIVERSITY</t>
  </si>
  <si>
    <t>08/05/2018</t>
  </si>
  <si>
    <t>Sven Wonsak</t>
  </si>
  <si>
    <t>Birmingham</t>
  </si>
  <si>
    <t>01/05/2018</t>
  </si>
  <si>
    <t>Ashley Greenall</t>
  </si>
  <si>
    <t>Birmingham Universit</t>
  </si>
  <si>
    <t>Yanyan Gao</t>
  </si>
  <si>
    <t>RAL</t>
  </si>
  <si>
    <t>26/04/2018</t>
  </si>
  <si>
    <t>Helen Hayward</t>
  </si>
  <si>
    <t>17/04/2018</t>
  </si>
  <si>
    <t>Peter Sutcliffe</t>
  </si>
  <si>
    <t>16/04/2018</t>
  </si>
  <si>
    <t>15/04/2018</t>
  </si>
  <si>
    <t>4</t>
  </si>
  <si>
    <t>INFN Frascati</t>
  </si>
  <si>
    <t>06/04/2018</t>
  </si>
  <si>
    <t>London</t>
  </si>
  <si>
    <t>05/04/2018</t>
  </si>
  <si>
    <t>Frascati</t>
  </si>
  <si>
    <t>04/04/2018</t>
  </si>
  <si>
    <t>Frascaty, Italy</t>
  </si>
  <si>
    <t>Manchester Universit</t>
  </si>
  <si>
    <t>21/03/2018</t>
  </si>
  <si>
    <t>13/03/2018</t>
  </si>
  <si>
    <t>CERN Geneva</t>
  </si>
  <si>
    <t>11/02/2018</t>
  </si>
  <si>
    <t>Glasgow</t>
  </si>
  <si>
    <t>06/02/2018</t>
  </si>
  <si>
    <t>Musselburgh (Edinbur</t>
  </si>
  <si>
    <t>26/01/2018</t>
  </si>
  <si>
    <t>estimated</t>
  </si>
  <si>
    <t>In hep database</t>
  </si>
  <si>
    <t>SUM</t>
  </si>
  <si>
    <t>itk week oxford</t>
  </si>
  <si>
    <t>AUW</t>
  </si>
  <si>
    <t>itkweek</t>
  </si>
  <si>
    <t>stevenage</t>
  </si>
  <si>
    <t>3 engineering meetings</t>
  </si>
  <si>
    <t>Jon Taylor</t>
  </si>
  <si>
    <t>Total</t>
  </si>
  <si>
    <t>09/07/2018</t>
  </si>
  <si>
    <t>Milan</t>
  </si>
  <si>
    <t>5</t>
  </si>
  <si>
    <t>milan</t>
  </si>
  <si>
    <t>£330.46</t>
  </si>
  <si>
    <t>7</t>
  </si>
  <si>
    <t>Oxford University</t>
  </si>
  <si>
    <t>18/06/2018</t>
  </si>
  <si>
    <t>£395.00</t>
  </si>
  <si>
    <t>8</t>
  </si>
  <si>
    <t>Oxford</t>
  </si>
  <si>
    <t>9</t>
  </si>
  <si>
    <t>10</t>
  </si>
  <si>
    <t>lIVERPOOL</t>
  </si>
  <si>
    <t>04/06/2018</t>
  </si>
  <si>
    <t>£238.45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</si>
  <si>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</si>
  <si>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</si>
  <si>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</si>
  <si>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</si>
  <si>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</si>
  <si>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</si>
  <si>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</si>
  <si>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</si>
  <si>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</si>
  <si>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</si>
  <si>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</si>
  <si>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</si>
  <si>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</si>
  <si>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</si>
  <si>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</si>
  <si>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over/under budget</t>
  </si>
  <si>
    <t>Bhm irradiations</t>
  </si>
  <si>
    <t xml:space="preserve"> testbeam</t>
  </si>
  <si>
    <t>testbeam</t>
  </si>
  <si>
    <t>Total spent per person to date</t>
  </si>
  <si>
    <t xml:space="preserve">Forthcoming Trips: </t>
  </si>
  <si>
    <t>Itk Week oxford</t>
  </si>
  <si>
    <t>ASIC FDR</t>
  </si>
  <si>
    <t>Strip production</t>
  </si>
  <si>
    <t>Strip Production</t>
  </si>
  <si>
    <t>UK engineering meeting*3</t>
  </si>
  <si>
    <t>HH,SW,PD</t>
  </si>
  <si>
    <t>AG,PS,PD,HH</t>
  </si>
  <si>
    <t>16/09/2018</t>
  </si>
  <si>
    <t>£144.43</t>
  </si>
  <si>
    <t>HH, TJ, PS</t>
  </si>
  <si>
    <t>paris - integration/installation</t>
  </si>
  <si>
    <t>pixelfest fees</t>
  </si>
  <si>
    <t xml:space="preserve">TOTAL = </t>
  </si>
  <si>
    <t>glasgow - RD53 quad module assembly</t>
  </si>
  <si>
    <t>JT, IT, Pd</t>
  </si>
  <si>
    <t>pix module</t>
  </si>
  <si>
    <t>pix mech</t>
  </si>
  <si>
    <t>strip module</t>
  </si>
  <si>
    <t>strip mech</t>
  </si>
  <si>
    <t>Workshop Total (in days)</t>
  </si>
  <si>
    <t>AML (in%)</t>
  </si>
  <si>
    <t>Dave Sim</t>
  </si>
  <si>
    <t>Expenditure per month.</t>
  </si>
  <si>
    <t>Total allocated budget</t>
  </si>
  <si>
    <t>£24.3k</t>
  </si>
  <si>
    <t>micron</t>
  </si>
  <si>
    <t>PS, TJ</t>
  </si>
  <si>
    <t>pixel local support pdr (CERN)</t>
  </si>
  <si>
    <t>TJ</t>
  </si>
  <si>
    <t xml:space="preserve">strip local support </t>
  </si>
  <si>
    <t>oxford ITK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</si>
</sst>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44" formatCode="_(&quot;£&quot;* #,##0.00_);_(&quot;£&quot;* \(#,##0.00\);_(&quot;£&quot;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trike/>
      <sz val="12"/>
      <color theme="1"/>
      <name val="Calibri"/>
      <family val="2"/>
      <scheme val="minor"/>
    </font>
    <font>
      <strike/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2" fillId="0" borderId="0" xfId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2" fontId="0" fillId="0" borderId="0" xfId="0" applyNumberFormat="1"/>
    <xf numFmtId="44" fontId="3" fillId="0" borderId="0" xfId="0" applyNumberFormat="1" applyFont="1" applyAlignment="1">
      <alignment wrapText="1"/>
    </xf>
    <xf numFmtId="44" fontId="0" fillId="0" borderId="0" xfId="0" applyNumberFormat="1"/>
    <xf numFmtId="14" fontId="0" fillId="0" borderId="0" xfId="0" applyNumberFormat="1"/>
    <xf numFmtId="14" fontId="3" fillId="0" borderId="0" xfId="0" applyNumberFormat="1" applyFont="1" applyAlignment="1">
      <alignment wrapText="1"/>
    </xf>
    <xf numFmtId="6" fontId="3" fillId="0" borderId="0" xfId="0" applyNumberFormat="1" applyFont="1" applyAlignment="1">
      <alignment wrapText="1"/>
    </xf>
    <xf numFmtId="44" fontId="1" fillId="0" borderId="0" xfId="0" applyNumberFormat="1" applyFont="1"/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44" fontId="6" fillId="0" borderId="0" xfId="0" applyNumberFormat="1" applyFont="1"/>
    <xf numFmtId="0" fontId="6" fillId="0" borderId="0" xfId="0" applyFont="1"/>
    <xf numFmtId="0" fontId="7" fillId="0" borderId="0" xfId="1" applyFont="1" applyAlignment="1">
      <alignment wrapText="1"/>
    </xf>
    <xf numFmtId="0" fontId="3" fillId="0" borderId="0" xfId="0" applyFont="1"/>
    <xf numFmtId="44" fontId="2" fillId="0" borderId="0" xfId="1" applyNumberFormat="1" applyAlignment="1">
      <alignment wrapText="1"/>
    </xf>
    <xf numFmtId="8" fontId="0" fillId="0" borderId="0" xfId="0" applyNumberFormat="1"/>
    <xf numFmtId="0" fontId="1" fillId="0" borderId="0" xfId="0" applyFont="1"/>
    <xf numFmtId="14" fontId="8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14" fontId="0" fillId="2" borderId="0" xfId="0" applyNumberFormat="1" applyFill="1"/>
    <xf numFmtId="0" fontId="0" fillId="2" borderId="0" xfId="0" applyFill="1"/>
    <xf numFmtId="6" fontId="0" fillId="2" borderId="0" xfId="0" applyNumberFormat="1" applyFill="1"/>
    <xf numFmtId="44" fontId="4" fillId="0" borderId="0" xfId="0" applyNumberFormat="1" applyFont="1" applyAlignment="1">
      <alignment wrapText="1"/>
    </xf>
    <xf numFmtId="17" fontId="0" fillId="0" borderId="0" xfId="0" applyNumberFormat="1"/>
    <xf numFmtId="0" fontId="9" fillId="0" borderId="0" xfId="0" applyFont="1"/>
    <xf numFmtId="14" fontId="9" fillId="0" borderId="0" xfId="0" applyNumberFormat="1" applyFont="1"/>
    <xf numFmtId="8" fontId="9" fillId="0" borderId="0" xfId="0" applyNumberFormat="1" applyFont="1"/>
    <xf numFmtId="0" fontId="2" fillId="0" borderId="0" xfId="1"/>
    <xf numFmtId="8" fontId="2" fillId="0" borderId="0" xfId="1" applyNumberFormat="1"/>
    <xf numFmtId="6" fontId="0" fillId="0" borderId="0" xfId="0" applyNumberFormat="1"/>
    <xf numFmtId="6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Travel!$B$48:$B$59</c:f>
              <c:numCache>
                <c:formatCode>m/d/yy</c:formatCode>
                <c:ptCount val="12"/>
                <c:pt idx="0">
                  <c:v>43220</c:v>
                </c:pt>
                <c:pt idx="1">
                  <c:v>43250</c:v>
                </c:pt>
                <c:pt idx="2">
                  <c:v>43281</c:v>
                </c:pt>
                <c:pt idx="3">
                  <c:v>43311</c:v>
                </c:pt>
                <c:pt idx="4">
                  <c:v>43342</c:v>
                </c:pt>
                <c:pt idx="5">
                  <c:v>43373</c:v>
                </c:pt>
                <c:pt idx="6">
                  <c:v>43403</c:v>
                </c:pt>
                <c:pt idx="7">
                  <c:v>43434</c:v>
                </c:pt>
                <c:pt idx="8">
                  <c:v>43464</c:v>
                </c:pt>
                <c:pt idx="9">
                  <c:v>43495</c:v>
                </c:pt>
                <c:pt idx="10">
                  <c:v>43524</c:v>
                </c:pt>
                <c:pt idx="11">
                  <c:v>43554</c:v>
                </c:pt>
              </c:numCache>
            </c:numRef>
          </c:cat>
          <c:val>
            <c:numRef>
              <c:f>Travel!$C$48:$C$59</c:f>
              <c:numCache>
                <c:formatCode>_("£"* #,##0.00_);_("£"* \(#,##0.00\);_("£"* "-"??_);_(@_)</c:formatCode>
                <c:ptCount val="12"/>
                <c:pt idx="0">
                  <c:v>4518.51</c:v>
                </c:pt>
                <c:pt idx="1">
                  <c:v>2598.9899999999998</c:v>
                </c:pt>
                <c:pt idx="2">
                  <c:v>4541.93</c:v>
                </c:pt>
                <c:pt idx="3">
                  <c:v>269.25</c:v>
                </c:pt>
                <c:pt idx="4">
                  <c:v>1520</c:v>
                </c:pt>
                <c:pt idx="5">
                  <c:v>550</c:v>
                </c:pt>
                <c:pt idx="6">
                  <c:v>3800</c:v>
                </c:pt>
                <c:pt idx="7">
                  <c:v>3000</c:v>
                </c:pt>
                <c:pt idx="9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4-BF40-870F-7D2716DBF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763680"/>
        <c:axId val="136764064"/>
      </c:barChart>
      <c:dateAx>
        <c:axId val="13676368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64064"/>
        <c:crosses val="autoZero"/>
        <c:auto val="1"/>
        <c:lblOffset val="100"/>
        <c:baseTimeUnit val="months"/>
      </c:dateAx>
      <c:valAx>
        <c:axId val="13676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1</xdr:row>
      <xdr:rowOff>190500</xdr:rowOff>
    </xdr:from>
    <xdr:to>
      <xdr:col>9</xdr:col>
      <xdr:colOff>571500</xdr:colOff>
      <xdr:row>16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C4C369-948E-7848-AB64-96A08FA11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p.ph.liv.ac.uk/heptravel/VisitNotice/TimJones-1671.xlsx" TargetMode="External"/><Relationship Id="rId13" Type="http://schemas.openxmlformats.org/officeDocument/2006/relationships/hyperlink" Target="http://hep.ph.liv.ac.uk/heptravel/VisitNotice/HelenHayward-1677.xlsx" TargetMode="External"/><Relationship Id="rId18" Type="http://schemas.openxmlformats.org/officeDocument/2006/relationships/hyperlink" Target="KeyTravel/AshleyGreenall-1756.pdf" TargetMode="External"/><Relationship Id="rId26" Type="http://schemas.openxmlformats.org/officeDocument/2006/relationships/hyperlink" Target="http://hep.ph.liv.ac.uk/heptravel/VisitNotice/TimJones-1741.xlsx" TargetMode="External"/><Relationship Id="rId3" Type="http://schemas.openxmlformats.org/officeDocument/2006/relationships/hyperlink" Target="http://hep.ph.liv.ac.uk/heptravel/VisitNotice/IlyaTsurin-1690.xlsx" TargetMode="External"/><Relationship Id="rId21" Type="http://schemas.openxmlformats.org/officeDocument/2006/relationships/hyperlink" Target="http://hep.ph.liv.ac.uk/heptravel/VisitNotice/HelenHayward-1753.xlsx" TargetMode="External"/><Relationship Id="rId7" Type="http://schemas.openxmlformats.org/officeDocument/2006/relationships/hyperlink" Target="http://hep.ph.liv.ac.uk/heptravel/VisitNotice/HelenHayward-1676.xlsx" TargetMode="External"/><Relationship Id="rId12" Type="http://schemas.openxmlformats.org/officeDocument/2006/relationships/hyperlink" Target="http://hep.ph.liv.ac.uk/heptravel/VisitNotice/PeterSutcliffe-1684.xlsx" TargetMode="External"/><Relationship Id="rId17" Type="http://schemas.openxmlformats.org/officeDocument/2006/relationships/hyperlink" Target="http://hep.ph.liv.ac.uk/heptravel/VisitNotice/PaulDervan-1736.xlsx" TargetMode="External"/><Relationship Id="rId25" Type="http://schemas.openxmlformats.org/officeDocument/2006/relationships/hyperlink" Target="KeyTravel/HelenHayward-1739.pdf" TargetMode="External"/><Relationship Id="rId2" Type="http://schemas.openxmlformats.org/officeDocument/2006/relationships/hyperlink" Target="KeyTravel/IlyaTsurin-1690.pdf" TargetMode="External"/><Relationship Id="rId16" Type="http://schemas.openxmlformats.org/officeDocument/2006/relationships/hyperlink" Target="http://hep.ph.liv.ac.uk/heptravel/VisitNotice/TimJones-1711.xlsx" TargetMode="External"/><Relationship Id="rId20" Type="http://schemas.openxmlformats.org/officeDocument/2006/relationships/hyperlink" Target="http://hep.ph.liv.ac.uk/heptravel/VisitNotice/HelenHayward-1764.xlsx" TargetMode="External"/><Relationship Id="rId29" Type="http://schemas.openxmlformats.org/officeDocument/2006/relationships/hyperlink" Target="https://hep.ph.liv.ac.uk/heptravel/KeyTravel/DaveSim-1771.pdf" TargetMode="External"/><Relationship Id="rId1" Type="http://schemas.openxmlformats.org/officeDocument/2006/relationships/hyperlink" Target="http://hep.ph.liv.ac.uk/heptravel/VisitNotice/PaulDervan-1737.xlsx" TargetMode="External"/><Relationship Id="rId6" Type="http://schemas.openxmlformats.org/officeDocument/2006/relationships/hyperlink" Target="http://hep.ph.liv.ac.uk/heptravel/VisitNotice/PeterSutcliffe-1679.xlsx" TargetMode="External"/><Relationship Id="rId11" Type="http://schemas.openxmlformats.org/officeDocument/2006/relationships/hyperlink" Target="http://hep.ph.liv.ac.uk/heptravel/VisitNotice/PaulDervan-1670.xlsx" TargetMode="External"/><Relationship Id="rId24" Type="http://schemas.openxmlformats.org/officeDocument/2006/relationships/hyperlink" Target="http://hep.ph.liv.ac.uk/heptravel/VisitNotice/HelenHayward-1739.xlsx" TargetMode="External"/><Relationship Id="rId5" Type="http://schemas.openxmlformats.org/officeDocument/2006/relationships/hyperlink" Target="http://hep.ph.liv.ac.uk/heptravel/VisitNotice/PaulDervan-1736.xlsx" TargetMode="External"/><Relationship Id="rId15" Type="http://schemas.openxmlformats.org/officeDocument/2006/relationships/hyperlink" Target="http://hep.ph.liv.ac.uk/heptravel/VisitNotice/IlyaTsurin-1690.xlsx" TargetMode="External"/><Relationship Id="rId23" Type="http://schemas.openxmlformats.org/officeDocument/2006/relationships/hyperlink" Target="http://hep.ph.liv.ac.uk/heptravel/VisitNotice/PaulDervan-1737.xlsx" TargetMode="External"/><Relationship Id="rId28" Type="http://schemas.openxmlformats.org/officeDocument/2006/relationships/hyperlink" Target="https://hep.ph.liv.ac.uk/heptravel/VisitNotice/DaveSim-1771.xlsx" TargetMode="External"/><Relationship Id="rId10" Type="http://schemas.openxmlformats.org/officeDocument/2006/relationships/hyperlink" Target="http://hep.ph.liv.ac.uk/heptravel/VisitNotice/SvenWonsak-1685.xlsx" TargetMode="External"/><Relationship Id="rId19" Type="http://schemas.openxmlformats.org/officeDocument/2006/relationships/hyperlink" Target="http://hep.ph.liv.ac.uk/heptravel/VisitNotice/AshleyGreenall-1756.xlsx" TargetMode="External"/><Relationship Id="rId4" Type="http://schemas.openxmlformats.org/officeDocument/2006/relationships/hyperlink" Target="http://hep.ph.liv.ac.uk/heptravel/VisitNotice/TimJones-1711.xlsx" TargetMode="External"/><Relationship Id="rId9" Type="http://schemas.openxmlformats.org/officeDocument/2006/relationships/hyperlink" Target="http://hep.ph.liv.ac.uk/heptravel/VisitNotice/AshleyGreenall-1675.xlsx" TargetMode="External"/><Relationship Id="rId14" Type="http://schemas.openxmlformats.org/officeDocument/2006/relationships/hyperlink" Target="KeyTravel/IlyaTsurin-1690.pdf" TargetMode="External"/><Relationship Id="rId22" Type="http://schemas.openxmlformats.org/officeDocument/2006/relationships/hyperlink" Target="KeyTravel/HelenHayward-1753.pdf" TargetMode="External"/><Relationship Id="rId27" Type="http://schemas.openxmlformats.org/officeDocument/2006/relationships/hyperlink" Target="http://hep.ph.liv.ac.uk/heptravel/VisitNotice/PeterSutcliffe-1742.xlsx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DF56-5F37-824D-8649-FD0D9BBE2581}">
  <dimension ref="A4:S140"/>
  <sheetViews>
    <sheetView tabSelected="1" topLeftCell="A35" workbookViewId="0">
      <selection activeCell="E58" sqref="E58"/>
    </sheetView>
  </sheetViews>
  <sheetFormatPr baseColWidth="10" defaultRowHeight="16" x14ac:dyDescent="0.2"/>
  <cols>
    <col min="2" max="2" width="19.83203125" customWidth="1"/>
    <col min="3" max="3" width="22.1640625" customWidth="1"/>
    <col min="6" max="6" width="12.6640625" customWidth="1"/>
    <col min="8" max="8" width="12.1640625" bestFit="1" customWidth="1"/>
    <col min="10" max="10" width="13" customWidth="1"/>
    <col min="11" max="13" width="11.5" bestFit="1" customWidth="1"/>
    <col min="14" max="14" width="11.1640625" bestFit="1" customWidth="1"/>
  </cols>
  <sheetData>
    <row r="4" spans="2:3" x14ac:dyDescent="0.2">
      <c r="B4" s="21" t="s">
        <v>96</v>
      </c>
    </row>
    <row r="5" spans="2:3" x14ac:dyDescent="0.2">
      <c r="C5" t="s">
        <v>60</v>
      </c>
    </row>
    <row r="6" spans="2:3" x14ac:dyDescent="0.2">
      <c r="B6" t="s">
        <v>4</v>
      </c>
      <c r="C6" s="8">
        <f>J72+J77+J83</f>
        <v>999.24</v>
      </c>
    </row>
    <row r="7" spans="2:3" x14ac:dyDescent="0.2">
      <c r="B7" t="s">
        <v>24</v>
      </c>
      <c r="C7" s="8">
        <f>J78+J70+J85</f>
        <v>1235.93</v>
      </c>
    </row>
    <row r="8" spans="2:3" x14ac:dyDescent="0.2">
      <c r="B8" t="s">
        <v>29</v>
      </c>
      <c r="C8" s="8">
        <f>J64+J65+J67+J81+J88</f>
        <v>2337.71</v>
      </c>
    </row>
    <row r="9" spans="2:3" x14ac:dyDescent="0.2">
      <c r="B9" t="s">
        <v>119</v>
      </c>
      <c r="C9" s="8">
        <f>J76</f>
        <v>798.91000000000008</v>
      </c>
    </row>
    <row r="10" spans="2:3" x14ac:dyDescent="0.2">
      <c r="B10" t="s">
        <v>12</v>
      </c>
      <c r="C10" s="8">
        <f>J68+J73+J74+J89</f>
        <v>1918.45</v>
      </c>
    </row>
    <row r="11" spans="2:3" x14ac:dyDescent="0.2">
      <c r="B11" t="s">
        <v>31</v>
      </c>
      <c r="C11" s="8">
        <f>J69+J82+J86</f>
        <v>1858.63</v>
      </c>
    </row>
    <row r="12" spans="2:3" x14ac:dyDescent="0.2">
      <c r="B12" t="s">
        <v>59</v>
      </c>
      <c r="C12">
        <f>0</f>
        <v>0</v>
      </c>
    </row>
    <row r="13" spans="2:3" x14ac:dyDescent="0.2">
      <c r="B13" t="s">
        <v>0</v>
      </c>
      <c r="C13" s="8">
        <f>J75</f>
        <v>1200.43</v>
      </c>
    </row>
    <row r="14" spans="2:3" x14ac:dyDescent="0.2">
      <c r="B14" t="s">
        <v>21</v>
      </c>
      <c r="C14" s="8">
        <f>J71+J79+J84</f>
        <v>1049.5</v>
      </c>
    </row>
    <row r="15" spans="2:3" x14ac:dyDescent="0.2">
      <c r="B15" t="s">
        <v>26</v>
      </c>
      <c r="C15" s="8">
        <f>J87+J80</f>
        <v>479.88</v>
      </c>
    </row>
    <row r="16" spans="2:3" x14ac:dyDescent="0.2">
      <c r="C16" s="12">
        <f>SUM(C6:C15)</f>
        <v>11878.679999999998</v>
      </c>
    </row>
    <row r="18" spans="2:12" x14ac:dyDescent="0.2">
      <c r="B18" s="4" t="s">
        <v>97</v>
      </c>
      <c r="D18" s="9"/>
      <c r="E18" s="1"/>
      <c r="F18" s="7"/>
      <c r="G18" s="1"/>
      <c r="H18" s="8"/>
      <c r="I18" s="1"/>
      <c r="J18" s="8"/>
      <c r="L18" s="8"/>
    </row>
    <row r="19" spans="2:12" x14ac:dyDescent="0.2">
      <c r="B19" s="4"/>
      <c r="D19" s="9"/>
      <c r="E19" s="1"/>
      <c r="F19" s="7"/>
      <c r="G19" s="1"/>
      <c r="H19" s="8"/>
      <c r="I19" s="1"/>
      <c r="J19" s="8"/>
      <c r="L19" s="8"/>
    </row>
    <row r="20" spans="2:12" x14ac:dyDescent="0.2">
      <c r="B20" s="4" t="s">
        <v>104</v>
      </c>
      <c r="C20" t="s">
        <v>128</v>
      </c>
      <c r="D20" s="9">
        <v>43371</v>
      </c>
      <c r="E20" s="1"/>
      <c r="F20" s="7"/>
      <c r="G20" s="1"/>
      <c r="H20" s="34">
        <v>500</v>
      </c>
      <c r="I20" s="1"/>
      <c r="J20" s="34">
        <v>500</v>
      </c>
      <c r="L20" s="8"/>
    </row>
    <row r="21" spans="2:12" x14ac:dyDescent="0.2">
      <c r="B21" s="1" t="s">
        <v>126</v>
      </c>
      <c r="C21" t="s">
        <v>127</v>
      </c>
      <c r="D21" s="9">
        <v>43374</v>
      </c>
      <c r="E21" s="1"/>
      <c r="F21" s="7"/>
      <c r="G21" s="1"/>
      <c r="H21" s="34">
        <v>300</v>
      </c>
      <c r="I21" s="1"/>
      <c r="J21" s="8">
        <f t="shared" ref="J21:J39" si="0">IF(H21&gt;0,H21+I21,F21)</f>
        <v>300</v>
      </c>
      <c r="L21" s="8"/>
    </row>
    <row r="22" spans="2:12" ht="29" x14ac:dyDescent="0.2">
      <c r="B22" s="1" t="s">
        <v>124</v>
      </c>
      <c r="C22" s="1" t="s">
        <v>125</v>
      </c>
      <c r="D22" s="10">
        <v>43360</v>
      </c>
      <c r="E22" s="1"/>
      <c r="F22" s="7"/>
      <c r="G22" s="3"/>
      <c r="H22" s="11">
        <v>600</v>
      </c>
      <c r="I22" s="3"/>
      <c r="J22" s="8">
        <f t="shared" si="0"/>
        <v>600</v>
      </c>
    </row>
    <row r="23" spans="2:12" x14ac:dyDescent="0.2">
      <c r="B23" s="1" t="s">
        <v>0</v>
      </c>
      <c r="C23" s="1" t="s">
        <v>123</v>
      </c>
      <c r="D23" s="10">
        <v>43373</v>
      </c>
      <c r="E23" s="1"/>
      <c r="F23" s="7"/>
      <c r="G23" s="3"/>
      <c r="H23" s="11">
        <v>200</v>
      </c>
      <c r="I23" s="3"/>
      <c r="J23" s="8">
        <f t="shared" si="0"/>
        <v>200</v>
      </c>
    </row>
    <row r="24" spans="2:12" x14ac:dyDescent="0.2">
      <c r="B24" s="1" t="s">
        <v>4</v>
      </c>
      <c r="C24" s="1" t="s">
        <v>54</v>
      </c>
      <c r="D24" s="10">
        <v>43371</v>
      </c>
      <c r="E24" s="1"/>
      <c r="F24" s="7"/>
      <c r="G24" s="3"/>
      <c r="H24" s="11">
        <v>300</v>
      </c>
      <c r="I24" s="3"/>
      <c r="J24" s="8">
        <f t="shared" si="0"/>
        <v>300</v>
      </c>
    </row>
    <row r="25" spans="2:12" x14ac:dyDescent="0.2">
      <c r="B25" s="1" t="s">
        <v>31</v>
      </c>
      <c r="C25" s="1" t="s">
        <v>54</v>
      </c>
      <c r="D25" s="10">
        <v>43371</v>
      </c>
      <c r="E25" s="1"/>
      <c r="F25" s="7"/>
      <c r="G25" s="3"/>
      <c r="H25" s="11">
        <v>0</v>
      </c>
      <c r="I25" s="3"/>
      <c r="J25" s="8">
        <f t="shared" si="0"/>
        <v>0</v>
      </c>
    </row>
    <row r="26" spans="2:12" x14ac:dyDescent="0.2">
      <c r="B26" s="1" t="s">
        <v>21</v>
      </c>
      <c r="C26" s="1" t="s">
        <v>98</v>
      </c>
      <c r="D26" s="10">
        <v>43371</v>
      </c>
      <c r="E26" s="1"/>
      <c r="F26" s="7"/>
      <c r="G26" s="3"/>
      <c r="H26" s="11">
        <v>0</v>
      </c>
      <c r="I26" s="3"/>
      <c r="J26" s="8">
        <f t="shared" si="0"/>
        <v>0</v>
      </c>
    </row>
    <row r="27" spans="2:12" x14ac:dyDescent="0.2">
      <c r="B27" s="1" t="s">
        <v>24</v>
      </c>
      <c r="C27" s="1" t="s">
        <v>57</v>
      </c>
      <c r="D27" s="10">
        <v>43323</v>
      </c>
      <c r="E27" s="1"/>
      <c r="F27" s="7"/>
      <c r="G27" s="3"/>
      <c r="H27" s="11">
        <v>120</v>
      </c>
      <c r="I27" s="3"/>
      <c r="J27" s="8">
        <f t="shared" si="0"/>
        <v>120</v>
      </c>
    </row>
    <row r="28" spans="2:12" ht="29" x14ac:dyDescent="0.2">
      <c r="B28" s="1" t="s">
        <v>112</v>
      </c>
      <c r="C28" s="1" t="s">
        <v>111</v>
      </c>
      <c r="D28" s="10"/>
      <c r="E28" s="1"/>
      <c r="F28" s="7"/>
      <c r="G28" s="3"/>
      <c r="H28" s="11">
        <v>200</v>
      </c>
      <c r="I28" s="3"/>
      <c r="J28" s="8">
        <f t="shared" si="0"/>
        <v>200</v>
      </c>
    </row>
    <row r="29" spans="2:12" s="25" customFormat="1" ht="29" x14ac:dyDescent="0.2">
      <c r="B29" s="23" t="s">
        <v>107</v>
      </c>
      <c r="C29" s="23" t="s">
        <v>108</v>
      </c>
      <c r="D29" s="24">
        <v>43395</v>
      </c>
      <c r="H29" s="26">
        <v>1300</v>
      </c>
      <c r="J29" s="8">
        <f t="shared" si="0"/>
        <v>1300</v>
      </c>
    </row>
    <row r="30" spans="2:12" x14ac:dyDescent="0.2">
      <c r="C30" s="1" t="s">
        <v>109</v>
      </c>
      <c r="D30" s="9">
        <v>43270</v>
      </c>
      <c r="H30" s="11">
        <v>300</v>
      </c>
      <c r="J30" s="8">
        <f t="shared" si="0"/>
        <v>300</v>
      </c>
    </row>
    <row r="31" spans="2:12" x14ac:dyDescent="0.2">
      <c r="B31" s="1" t="s">
        <v>103</v>
      </c>
      <c r="C31" s="1" t="s">
        <v>56</v>
      </c>
      <c r="D31" s="10">
        <v>43493</v>
      </c>
      <c r="E31" s="1"/>
      <c r="F31" s="7"/>
      <c r="G31" s="3"/>
      <c r="H31" s="11">
        <v>1700</v>
      </c>
      <c r="I31" s="3"/>
      <c r="J31" s="8">
        <f t="shared" si="0"/>
        <v>1700</v>
      </c>
    </row>
    <row r="32" spans="2:12" x14ac:dyDescent="0.2">
      <c r="B32" s="1" t="s">
        <v>4</v>
      </c>
      <c r="C32" s="1" t="s">
        <v>93</v>
      </c>
      <c r="D32" s="10">
        <v>43320</v>
      </c>
      <c r="E32" s="1"/>
      <c r="F32" s="7"/>
      <c r="G32" s="3"/>
      <c r="H32" s="11">
        <v>350</v>
      </c>
      <c r="I32" s="3"/>
      <c r="J32" s="8">
        <f t="shared" si="0"/>
        <v>350</v>
      </c>
    </row>
    <row r="33" spans="2:10" x14ac:dyDescent="0.2">
      <c r="B33" s="1" t="s">
        <v>26</v>
      </c>
      <c r="C33" s="1" t="s">
        <v>94</v>
      </c>
      <c r="D33" s="10">
        <v>43334</v>
      </c>
      <c r="E33" s="1"/>
      <c r="F33" s="7"/>
      <c r="G33" s="3"/>
      <c r="H33" s="11">
        <v>750</v>
      </c>
      <c r="I33" s="3"/>
      <c r="J33" s="8">
        <f t="shared" si="0"/>
        <v>750</v>
      </c>
    </row>
    <row r="34" spans="2:10" x14ac:dyDescent="0.2">
      <c r="B34" s="1" t="s">
        <v>59</v>
      </c>
      <c r="C34" s="1" t="s">
        <v>95</v>
      </c>
      <c r="D34" s="10">
        <v>43383</v>
      </c>
      <c r="E34" s="1"/>
      <c r="F34" s="7"/>
      <c r="G34" s="3"/>
      <c r="H34" s="11">
        <v>1000</v>
      </c>
      <c r="I34" s="3"/>
      <c r="J34" s="8">
        <f t="shared" si="0"/>
        <v>1000</v>
      </c>
    </row>
    <row r="35" spans="2:10" x14ac:dyDescent="0.2">
      <c r="B35" s="1" t="s">
        <v>24</v>
      </c>
      <c r="C35" s="1" t="s">
        <v>99</v>
      </c>
      <c r="D35" s="10">
        <v>43383</v>
      </c>
      <c r="E35" s="1"/>
      <c r="F35" s="7"/>
      <c r="G35" s="3"/>
      <c r="H35" s="11">
        <v>0</v>
      </c>
      <c r="I35" s="3"/>
      <c r="J35" s="8">
        <f t="shared" si="0"/>
        <v>0</v>
      </c>
    </row>
    <row r="36" spans="2:10" x14ac:dyDescent="0.2">
      <c r="B36" s="1" t="s">
        <v>24</v>
      </c>
      <c r="C36" s="1" t="s">
        <v>100</v>
      </c>
      <c r="D36" s="10">
        <v>43320</v>
      </c>
      <c r="E36" s="1"/>
      <c r="F36" s="7"/>
      <c r="G36" s="3"/>
      <c r="H36" s="11">
        <v>300</v>
      </c>
      <c r="I36" s="3"/>
      <c r="J36" s="8">
        <f t="shared" si="0"/>
        <v>300</v>
      </c>
    </row>
    <row r="37" spans="2:10" x14ac:dyDescent="0.2">
      <c r="B37" s="1" t="s">
        <v>21</v>
      </c>
      <c r="C37" s="1" t="s">
        <v>101</v>
      </c>
      <c r="D37" s="22">
        <v>43383</v>
      </c>
      <c r="E37" s="1"/>
      <c r="F37" s="7"/>
      <c r="G37" s="3"/>
      <c r="H37" s="11">
        <v>600</v>
      </c>
      <c r="I37" s="3"/>
      <c r="J37" s="8">
        <f t="shared" si="0"/>
        <v>600</v>
      </c>
    </row>
    <row r="38" spans="2:10" x14ac:dyDescent="0.2">
      <c r="B38" s="1" t="s">
        <v>24</v>
      </c>
      <c r="C38" s="1" t="s">
        <v>100</v>
      </c>
      <c r="D38" s="10">
        <v>43383</v>
      </c>
      <c r="E38" s="1"/>
      <c r="F38" s="7"/>
      <c r="G38" s="3"/>
      <c r="H38" s="11">
        <v>600</v>
      </c>
      <c r="I38" s="3"/>
      <c r="J38" s="8">
        <f t="shared" si="0"/>
        <v>600</v>
      </c>
    </row>
    <row r="39" spans="2:10" x14ac:dyDescent="0.2">
      <c r="B39" s="1" t="s">
        <v>31</v>
      </c>
      <c r="C39" s="1" t="s">
        <v>102</v>
      </c>
      <c r="D39" s="10">
        <v>43383</v>
      </c>
      <c r="E39" s="1"/>
      <c r="F39" s="7"/>
      <c r="G39" s="3"/>
      <c r="H39" s="11">
        <v>300</v>
      </c>
      <c r="I39" s="3"/>
      <c r="J39" s="8">
        <f t="shared" si="0"/>
        <v>300</v>
      </c>
    </row>
    <row r="40" spans="2:10" x14ac:dyDescent="0.2">
      <c r="B40" s="1" t="s">
        <v>31</v>
      </c>
      <c r="C40" s="1" t="s">
        <v>58</v>
      </c>
      <c r="D40" s="10">
        <v>43415</v>
      </c>
      <c r="E40" s="1"/>
      <c r="F40" s="7"/>
      <c r="G40" s="3"/>
      <c r="H40" s="11">
        <v>1000</v>
      </c>
      <c r="I40" s="3"/>
      <c r="J40" s="8">
        <f>IF(H40&gt;0,H40+I40,F40)</f>
        <v>1000</v>
      </c>
    </row>
    <row r="41" spans="2:10" x14ac:dyDescent="0.2">
      <c r="B41" s="1" t="s">
        <v>104</v>
      </c>
      <c r="C41" s="1" t="s">
        <v>55</v>
      </c>
      <c r="D41" s="10">
        <v>43415</v>
      </c>
      <c r="E41" s="1"/>
      <c r="F41" s="7"/>
      <c r="G41" s="3"/>
      <c r="H41" s="11">
        <v>2000</v>
      </c>
      <c r="I41" s="3"/>
      <c r="J41" s="8">
        <f>IF(H41&gt;0,H41+I41,F41)</f>
        <v>2000</v>
      </c>
    </row>
    <row r="42" spans="2:10" x14ac:dyDescent="0.2">
      <c r="B42" s="1"/>
      <c r="C42" s="1"/>
      <c r="D42" s="10"/>
      <c r="E42" s="1"/>
      <c r="F42" s="7"/>
      <c r="G42" s="3"/>
      <c r="H42" s="11"/>
      <c r="I42" s="3"/>
      <c r="J42" s="8"/>
    </row>
    <row r="43" spans="2:10" x14ac:dyDescent="0.2">
      <c r="E43" s="1"/>
      <c r="F43" s="7"/>
      <c r="G43" s="1"/>
      <c r="H43" s="7"/>
      <c r="I43" s="4" t="s">
        <v>53</v>
      </c>
      <c r="J43" s="35">
        <f>SUM(J20:J42)</f>
        <v>12420</v>
      </c>
    </row>
    <row r="44" spans="2:10" x14ac:dyDescent="0.2">
      <c r="E44" s="1"/>
      <c r="F44" s="7"/>
      <c r="G44" s="1"/>
      <c r="H44" s="27" t="s">
        <v>110</v>
      </c>
      <c r="I44" s="4"/>
      <c r="J44" s="12">
        <f>J43+C16</f>
        <v>24298.68</v>
      </c>
    </row>
    <row r="45" spans="2:10" ht="43" x14ac:dyDescent="0.2">
      <c r="E45" s="1"/>
      <c r="F45" s="7"/>
      <c r="G45" s="1" t="s">
        <v>121</v>
      </c>
      <c r="H45" s="7"/>
      <c r="I45" s="4"/>
      <c r="J45" s="12" t="s">
        <v>122</v>
      </c>
    </row>
    <row r="46" spans="2:10" x14ac:dyDescent="0.2">
      <c r="B46" t="s">
        <v>120</v>
      </c>
      <c r="C46" s="8"/>
      <c r="D46" s="8"/>
      <c r="E46" s="1"/>
      <c r="F46" s="7"/>
      <c r="G46" s="1"/>
      <c r="H46" s="7"/>
      <c r="I46" s="4"/>
      <c r="J46" s="12"/>
    </row>
    <row r="47" spans="2:10" x14ac:dyDescent="0.2">
      <c r="C47" s="8"/>
      <c r="D47" t="s">
        <v>92</v>
      </c>
      <c r="E47" s="1"/>
      <c r="F47" s="7"/>
      <c r="G47" s="1"/>
      <c r="H47" s="7"/>
      <c r="I47" s="4"/>
      <c r="J47" s="12"/>
    </row>
    <row r="48" spans="2:10" x14ac:dyDescent="0.2">
      <c r="B48" s="9">
        <v>43220</v>
      </c>
      <c r="C48" s="8">
        <f>SUM(J80:J89)</f>
        <v>4518.51</v>
      </c>
      <c r="D48" s="20">
        <f>23000/12-C48</f>
        <v>-2601.8433333333332</v>
      </c>
      <c r="E48" s="1"/>
      <c r="F48" s="7"/>
      <c r="G48" s="1"/>
      <c r="H48" s="7"/>
      <c r="I48" s="4"/>
      <c r="J48" s="12"/>
    </row>
    <row r="49" spans="1:10" x14ac:dyDescent="0.2">
      <c r="B49" s="9">
        <v>43250</v>
      </c>
      <c r="C49" s="8">
        <f>SUM(J74:J79)</f>
        <v>2598.9899999999998</v>
      </c>
      <c r="D49" s="20">
        <f t="shared" ref="D49:D59" si="1">23000/12-C49</f>
        <v>-682.32333333333304</v>
      </c>
      <c r="E49" s="1"/>
      <c r="F49" s="7"/>
      <c r="G49" s="1"/>
      <c r="H49" s="7"/>
      <c r="I49" s="4"/>
      <c r="J49" s="12"/>
    </row>
    <row r="50" spans="1:10" x14ac:dyDescent="0.2">
      <c r="B50" s="9">
        <v>43281</v>
      </c>
      <c r="C50" s="8">
        <f>SUM(J66:J73)+J30</f>
        <v>4541.93</v>
      </c>
      <c r="D50" s="20">
        <f t="shared" si="1"/>
        <v>-2625.2633333333333</v>
      </c>
      <c r="E50" s="7"/>
      <c r="F50" s="7"/>
      <c r="G50" s="1"/>
      <c r="H50" s="7"/>
      <c r="I50" s="4"/>
      <c r="J50" s="12"/>
    </row>
    <row r="51" spans="1:10" x14ac:dyDescent="0.2">
      <c r="B51" s="9">
        <v>43311</v>
      </c>
      <c r="C51" s="8">
        <f>J65</f>
        <v>269.25</v>
      </c>
      <c r="D51" s="20">
        <f>23000/12-C51</f>
        <v>1647.4166666666667</v>
      </c>
      <c r="E51" s="1"/>
      <c r="F51" s="7"/>
      <c r="G51" s="1"/>
      <c r="H51" s="7"/>
      <c r="I51" s="4"/>
      <c r="J51" s="12"/>
    </row>
    <row r="52" spans="1:10" x14ac:dyDescent="0.2">
      <c r="B52" s="9">
        <v>43342</v>
      </c>
      <c r="C52" s="8">
        <f>J33+J32+J27+J36</f>
        <v>1520</v>
      </c>
      <c r="D52" s="20">
        <f t="shared" si="1"/>
        <v>396.66666666666674</v>
      </c>
      <c r="E52" s="1"/>
      <c r="F52" s="7"/>
      <c r="G52" s="1"/>
      <c r="H52" s="7"/>
      <c r="I52" s="4"/>
      <c r="J52" s="12"/>
    </row>
    <row r="53" spans="1:10" x14ac:dyDescent="0.2">
      <c r="B53" s="9">
        <v>43373</v>
      </c>
      <c r="C53" s="8">
        <f>J64+J24+J25+J26</f>
        <v>550</v>
      </c>
      <c r="D53" s="20">
        <f t="shared" si="1"/>
        <v>1366.6666666666667</v>
      </c>
      <c r="E53" s="1"/>
      <c r="F53" s="7"/>
      <c r="G53" s="1"/>
      <c r="H53" s="7"/>
      <c r="I53" s="4"/>
      <c r="J53" s="12"/>
    </row>
    <row r="54" spans="1:10" x14ac:dyDescent="0.2">
      <c r="B54" s="9">
        <v>43403</v>
      </c>
      <c r="C54" s="8">
        <f>J34+J35+J37+J38+J39+J29</f>
        <v>3800</v>
      </c>
      <c r="D54" s="20">
        <f t="shared" si="1"/>
        <v>-1883.3333333333333</v>
      </c>
      <c r="E54" s="1"/>
      <c r="F54" s="7"/>
      <c r="G54" s="1"/>
      <c r="H54" s="7"/>
      <c r="I54" s="4"/>
      <c r="J54" s="12"/>
    </row>
    <row r="55" spans="1:10" x14ac:dyDescent="0.2">
      <c r="B55" s="9">
        <v>43434</v>
      </c>
      <c r="C55" s="8">
        <f>J40+J41</f>
        <v>3000</v>
      </c>
      <c r="D55" s="20">
        <f t="shared" si="1"/>
        <v>-1083.3333333333333</v>
      </c>
      <c r="E55" s="1"/>
      <c r="F55" s="7"/>
      <c r="G55" s="1"/>
      <c r="H55" s="7"/>
      <c r="I55" s="4"/>
      <c r="J55" s="12"/>
    </row>
    <row r="56" spans="1:10" x14ac:dyDescent="0.2">
      <c r="B56" s="9">
        <v>43464</v>
      </c>
      <c r="D56" s="20">
        <f t="shared" si="1"/>
        <v>1916.6666666666667</v>
      </c>
      <c r="E56" s="1"/>
      <c r="F56" s="7"/>
      <c r="G56" s="1"/>
      <c r="H56" s="7"/>
      <c r="I56" s="4"/>
      <c r="J56" s="12"/>
    </row>
    <row r="57" spans="1:10" x14ac:dyDescent="0.2">
      <c r="B57" s="9">
        <v>43495</v>
      </c>
      <c r="C57" s="8">
        <f>J31</f>
        <v>1700</v>
      </c>
      <c r="D57" s="20">
        <f t="shared" si="1"/>
        <v>216.66666666666674</v>
      </c>
      <c r="E57" s="1"/>
      <c r="F57" s="7"/>
      <c r="G57" s="1"/>
      <c r="H57" s="7"/>
      <c r="I57" s="4"/>
      <c r="J57" s="12"/>
    </row>
    <row r="58" spans="1:10" x14ac:dyDescent="0.2">
      <c r="B58" s="9">
        <v>43524</v>
      </c>
      <c r="C58" s="8"/>
      <c r="D58" s="20">
        <f t="shared" si="1"/>
        <v>1916.6666666666667</v>
      </c>
      <c r="E58" s="1"/>
      <c r="F58" s="7"/>
      <c r="G58" s="1"/>
      <c r="H58" s="7"/>
      <c r="I58" s="4"/>
      <c r="J58" s="12"/>
    </row>
    <row r="59" spans="1:10" x14ac:dyDescent="0.2">
      <c r="B59" s="9">
        <v>43554</v>
      </c>
      <c r="D59" s="20">
        <f t="shared" si="1"/>
        <v>1916.6666666666667</v>
      </c>
      <c r="E59" s="1"/>
      <c r="F59" s="7"/>
      <c r="G59" s="1"/>
      <c r="H59" s="7"/>
      <c r="I59" s="4"/>
      <c r="J59" s="12"/>
    </row>
    <row r="60" spans="1:10" x14ac:dyDescent="0.2">
      <c r="B60" s="9"/>
      <c r="C60" s="8">
        <f>SUM(C48:C59)</f>
        <v>22498.68</v>
      </c>
      <c r="E60" s="1"/>
      <c r="F60" s="7"/>
      <c r="G60" s="1"/>
      <c r="H60" s="7"/>
      <c r="I60" s="4"/>
      <c r="J60" s="12"/>
    </row>
    <row r="61" spans="1:10" x14ac:dyDescent="0.2">
      <c r="B61" s="1"/>
      <c r="C61" s="1"/>
      <c r="D61" s="1"/>
      <c r="E61" s="1"/>
      <c r="F61" s="7"/>
      <c r="G61" s="1"/>
      <c r="H61" s="7"/>
      <c r="I61" s="1"/>
      <c r="J61" s="8"/>
    </row>
    <row r="62" spans="1:10" x14ac:dyDescent="0.2">
      <c r="B62" s="1"/>
      <c r="C62" s="1"/>
      <c r="D62" s="1"/>
      <c r="E62" s="1"/>
      <c r="F62" s="7"/>
      <c r="G62" s="1"/>
      <c r="H62" s="7"/>
      <c r="I62" s="1"/>
      <c r="J62" s="8"/>
    </row>
    <row r="63" spans="1:10" hidden="1" x14ac:dyDescent="0.2">
      <c r="A63" t="s">
        <v>52</v>
      </c>
    </row>
    <row r="64" spans="1:10" ht="17" hidden="1" x14ac:dyDescent="0.2">
      <c r="B64" s="1" t="s">
        <v>29</v>
      </c>
      <c r="C64" s="1" t="s">
        <v>9</v>
      </c>
      <c r="D64" s="1" t="s">
        <v>105</v>
      </c>
      <c r="E64" s="1" t="s">
        <v>14</v>
      </c>
      <c r="F64" s="7">
        <f>250</f>
        <v>250</v>
      </c>
      <c r="G64" s="3" t="s">
        <v>15</v>
      </c>
      <c r="H64" s="7">
        <f>0</f>
        <v>0</v>
      </c>
      <c r="I64" s="1"/>
      <c r="J64" s="8">
        <f t="shared" ref="J64:J69" si="2">IF(H64&gt;0,H64+I64,F64)</f>
        <v>250</v>
      </c>
    </row>
    <row r="65" spans="1:19" ht="17" hidden="1" x14ac:dyDescent="0.2">
      <c r="B65" s="1" t="s">
        <v>29</v>
      </c>
      <c r="C65" s="1" t="s">
        <v>9</v>
      </c>
      <c r="D65" s="1" t="s">
        <v>61</v>
      </c>
      <c r="E65" s="1" t="s">
        <v>2</v>
      </c>
      <c r="F65" s="7">
        <f>250</f>
        <v>250</v>
      </c>
      <c r="G65" s="3" t="s">
        <v>15</v>
      </c>
      <c r="H65" s="7">
        <f>124.82</f>
        <v>124.82</v>
      </c>
      <c r="I65" s="3" t="s">
        <v>106</v>
      </c>
      <c r="J65" s="8">
        <f t="shared" si="2"/>
        <v>269.25</v>
      </c>
    </row>
    <row r="66" spans="1:19" ht="17" hidden="1" x14ac:dyDescent="0.2">
      <c r="B66" s="1" t="s">
        <v>4</v>
      </c>
      <c r="C66" s="1" t="s">
        <v>5</v>
      </c>
      <c r="D66" s="1" t="s">
        <v>6</v>
      </c>
      <c r="E66" s="1" t="s">
        <v>7</v>
      </c>
      <c r="F66" s="7">
        <f>0</f>
        <v>0</v>
      </c>
      <c r="G66" s="3" t="s">
        <v>15</v>
      </c>
      <c r="H66" s="7">
        <f>0</f>
        <v>0</v>
      </c>
      <c r="I66" s="1"/>
      <c r="J66" s="8">
        <f t="shared" si="2"/>
        <v>0</v>
      </c>
    </row>
    <row r="67" spans="1:19" ht="17" hidden="1" x14ac:dyDescent="0.2">
      <c r="B67" s="1" t="s">
        <v>29</v>
      </c>
      <c r="C67" s="1" t="s">
        <v>64</v>
      </c>
      <c r="D67" s="1" t="s">
        <v>6</v>
      </c>
      <c r="E67" s="1" t="s">
        <v>63</v>
      </c>
      <c r="F67" s="7">
        <f>600</f>
        <v>600</v>
      </c>
      <c r="G67" s="3" t="s">
        <v>15</v>
      </c>
      <c r="H67" s="7">
        <f>443.43</f>
        <v>443.43</v>
      </c>
      <c r="I67" s="3" t="s">
        <v>65</v>
      </c>
      <c r="J67" s="8">
        <f t="shared" si="2"/>
        <v>773.89</v>
      </c>
    </row>
    <row r="68" spans="1:19" ht="17" hidden="1" x14ac:dyDescent="0.2">
      <c r="B68" s="1" t="s">
        <v>12</v>
      </c>
      <c r="C68" s="1" t="s">
        <v>62</v>
      </c>
      <c r="D68" s="1" t="s">
        <v>6</v>
      </c>
      <c r="E68" s="1" t="s">
        <v>7</v>
      </c>
      <c r="F68" s="7">
        <f>790</f>
        <v>790</v>
      </c>
      <c r="G68" s="3" t="s">
        <v>15</v>
      </c>
      <c r="H68" s="7">
        <f>0</f>
        <v>0</v>
      </c>
      <c r="I68" s="1"/>
      <c r="J68" s="8">
        <f t="shared" si="2"/>
        <v>790</v>
      </c>
    </row>
    <row r="69" spans="1:19" ht="17" hidden="1" customHeight="1" x14ac:dyDescent="0.2">
      <c r="B69" s="1" t="s">
        <v>31</v>
      </c>
      <c r="C69" s="1" t="s">
        <v>62</v>
      </c>
      <c r="D69" s="1" t="s">
        <v>6</v>
      </c>
      <c r="E69" s="1" t="s">
        <v>7</v>
      </c>
      <c r="F69" s="7">
        <f>830</f>
        <v>830</v>
      </c>
      <c r="G69" s="3" t="s">
        <v>15</v>
      </c>
      <c r="H69" s="7">
        <f>857.8</f>
        <v>857.8</v>
      </c>
      <c r="I69" s="1"/>
      <c r="J69" s="8">
        <f t="shared" si="2"/>
        <v>857.8</v>
      </c>
    </row>
    <row r="70" spans="1:19" ht="17" hidden="1" x14ac:dyDescent="0.2">
      <c r="A70" s="1" t="s">
        <v>66</v>
      </c>
      <c r="B70" s="1" t="s">
        <v>24</v>
      </c>
      <c r="C70" s="1" t="s">
        <v>67</v>
      </c>
      <c r="D70" s="1" t="s">
        <v>68</v>
      </c>
      <c r="E70" s="1" t="s">
        <v>34</v>
      </c>
      <c r="F70" s="7">
        <f>670</f>
        <v>670</v>
      </c>
      <c r="G70" s="3" t="s">
        <v>15</v>
      </c>
      <c r="H70" s="7">
        <f>198.22</f>
        <v>198.22</v>
      </c>
      <c r="I70" s="19" t="s">
        <v>69</v>
      </c>
      <c r="J70" s="8">
        <f t="shared" ref="J70:J89" si="3">IF(H70&gt;0,H70+I70,F70)</f>
        <v>593.22</v>
      </c>
      <c r="S70" s="18"/>
    </row>
    <row r="71" spans="1:19" hidden="1" x14ac:dyDescent="0.2">
      <c r="A71" s="1" t="s">
        <v>70</v>
      </c>
      <c r="B71" s="1" t="s">
        <v>21</v>
      </c>
      <c r="C71" s="1" t="s">
        <v>71</v>
      </c>
      <c r="D71" s="1" t="s">
        <v>68</v>
      </c>
      <c r="E71" s="1" t="s">
        <v>34</v>
      </c>
      <c r="F71" s="7">
        <f>588.57</f>
        <v>588.57000000000005</v>
      </c>
      <c r="G71" s="1" t="s">
        <v>3</v>
      </c>
      <c r="H71" s="7">
        <f>588.57</f>
        <v>588.57000000000005</v>
      </c>
      <c r="I71" s="7"/>
      <c r="J71" s="8">
        <f t="shared" si="3"/>
        <v>588.57000000000005</v>
      </c>
      <c r="S71" s="18"/>
    </row>
    <row r="72" spans="1:19" ht="17" hidden="1" x14ac:dyDescent="0.2">
      <c r="A72" s="1" t="s">
        <v>72</v>
      </c>
      <c r="B72" s="1" t="s">
        <v>4</v>
      </c>
      <c r="C72" s="1" t="s">
        <v>9</v>
      </c>
      <c r="D72" s="1" t="s">
        <v>10</v>
      </c>
      <c r="E72" s="1" t="s">
        <v>11</v>
      </c>
      <c r="F72" s="7">
        <f>400</f>
        <v>400</v>
      </c>
      <c r="G72" s="3" t="s">
        <v>15</v>
      </c>
      <c r="H72" s="7">
        <f>0</f>
        <v>0</v>
      </c>
      <c r="I72" s="7"/>
      <c r="J72" s="8">
        <f t="shared" si="3"/>
        <v>400</v>
      </c>
      <c r="S72" s="18"/>
    </row>
    <row r="73" spans="1:19" hidden="1" x14ac:dyDescent="0.2">
      <c r="A73" s="1" t="s">
        <v>73</v>
      </c>
      <c r="B73" s="1" t="s">
        <v>12</v>
      </c>
      <c r="C73" s="1" t="s">
        <v>74</v>
      </c>
      <c r="D73" s="1" t="s">
        <v>75</v>
      </c>
      <c r="E73" s="1" t="s">
        <v>2</v>
      </c>
      <c r="F73" s="7">
        <f>238.45</f>
        <v>238.45</v>
      </c>
      <c r="G73" s="1" t="s">
        <v>3</v>
      </c>
      <c r="H73" s="7">
        <f>0</f>
        <v>0</v>
      </c>
      <c r="I73" s="7" t="s">
        <v>76</v>
      </c>
      <c r="J73" s="8">
        <f t="shared" si="3"/>
        <v>238.45</v>
      </c>
      <c r="S73" s="18"/>
    </row>
    <row r="74" spans="1:19" ht="17" hidden="1" x14ac:dyDescent="0.2">
      <c r="A74" s="1" t="s">
        <v>77</v>
      </c>
      <c r="B74" s="1" t="s">
        <v>12</v>
      </c>
      <c r="C74" s="1" t="s">
        <v>9</v>
      </c>
      <c r="D74" s="1" t="s">
        <v>13</v>
      </c>
      <c r="E74" s="1" t="s">
        <v>14</v>
      </c>
      <c r="F74" s="7">
        <f>340</f>
        <v>340</v>
      </c>
      <c r="G74" s="3" t="s">
        <v>15</v>
      </c>
      <c r="H74" s="7">
        <f>0</f>
        <v>0</v>
      </c>
      <c r="I74" s="7"/>
      <c r="J74" s="8">
        <f t="shared" si="3"/>
        <v>340</v>
      </c>
      <c r="S74" s="18"/>
    </row>
    <row r="75" spans="1:19" ht="17" hidden="1" x14ac:dyDescent="0.2">
      <c r="A75" s="1" t="s">
        <v>78</v>
      </c>
      <c r="B75" s="1" t="s">
        <v>0</v>
      </c>
      <c r="C75" s="1" t="s">
        <v>16</v>
      </c>
      <c r="D75" s="1" t="s">
        <v>17</v>
      </c>
      <c r="E75" s="1" t="s">
        <v>7</v>
      </c>
      <c r="F75" s="7">
        <f>1300</f>
        <v>1300</v>
      </c>
      <c r="G75" s="3" t="s">
        <v>15</v>
      </c>
      <c r="H75" s="7">
        <f>488.43</f>
        <v>488.43</v>
      </c>
      <c r="I75" s="19" t="s">
        <v>18</v>
      </c>
      <c r="J75" s="8">
        <f t="shared" si="3"/>
        <v>1200.43</v>
      </c>
      <c r="S75" s="18"/>
    </row>
    <row r="76" spans="1:19" hidden="1" x14ac:dyDescent="0.2">
      <c r="B76" s="29" t="s">
        <v>119</v>
      </c>
      <c r="C76" s="29" t="s">
        <v>9</v>
      </c>
      <c r="D76" s="30">
        <v>43237</v>
      </c>
      <c r="E76" s="29"/>
      <c r="F76" s="31">
        <v>700</v>
      </c>
      <c r="G76" s="32" t="s">
        <v>15</v>
      </c>
      <c r="H76" s="31">
        <v>92.07</v>
      </c>
      <c r="I76" s="33">
        <v>706.84</v>
      </c>
      <c r="J76" s="8">
        <f t="shared" si="3"/>
        <v>798.91000000000008</v>
      </c>
      <c r="L76" s="33"/>
      <c r="S76" s="18"/>
    </row>
    <row r="77" spans="1:19" hidden="1" x14ac:dyDescent="0.2">
      <c r="A77" s="1" t="s">
        <v>79</v>
      </c>
      <c r="B77" s="1" t="s">
        <v>4</v>
      </c>
      <c r="C77" s="1" t="s">
        <v>19</v>
      </c>
      <c r="D77" s="1" t="s">
        <v>20</v>
      </c>
      <c r="E77" s="1" t="s">
        <v>14</v>
      </c>
      <c r="F77" s="7">
        <f>188.25</f>
        <v>188.25</v>
      </c>
      <c r="G77" s="1" t="s">
        <v>3</v>
      </c>
      <c r="H77" s="7">
        <f>188.25</f>
        <v>188.25</v>
      </c>
      <c r="I77" s="7"/>
      <c r="J77" s="8">
        <f t="shared" si="3"/>
        <v>188.25</v>
      </c>
      <c r="S77" s="18"/>
    </row>
    <row r="78" spans="1:19" hidden="1" x14ac:dyDescent="0.2">
      <c r="A78" s="1" t="s">
        <v>80</v>
      </c>
      <c r="B78" s="1" t="s">
        <v>24</v>
      </c>
      <c r="C78" s="1" t="s">
        <v>25</v>
      </c>
      <c r="D78" s="1" t="s">
        <v>23</v>
      </c>
      <c r="E78" s="1" t="s">
        <v>2</v>
      </c>
      <c r="F78" s="7">
        <f>32.7</f>
        <v>32.700000000000003</v>
      </c>
      <c r="G78" s="1" t="s">
        <v>3</v>
      </c>
      <c r="H78" s="7">
        <f>32.7</f>
        <v>32.700000000000003</v>
      </c>
      <c r="I78" s="7"/>
      <c r="J78" s="8">
        <f t="shared" si="3"/>
        <v>32.700000000000003</v>
      </c>
      <c r="L78" s="9"/>
      <c r="S78" s="18"/>
    </row>
    <row r="79" spans="1:19" hidden="1" x14ac:dyDescent="0.2">
      <c r="A79" s="1" t="s">
        <v>81</v>
      </c>
      <c r="B79" s="1" t="s">
        <v>21</v>
      </c>
      <c r="C79" s="1" t="s">
        <v>22</v>
      </c>
      <c r="D79" s="1" t="s">
        <v>23</v>
      </c>
      <c r="E79" s="1" t="s">
        <v>2</v>
      </c>
      <c r="F79" s="7">
        <f>38.7</f>
        <v>38.700000000000003</v>
      </c>
      <c r="G79" s="1" t="s">
        <v>3</v>
      </c>
      <c r="H79" s="7">
        <f>38.7</f>
        <v>38.700000000000003</v>
      </c>
      <c r="I79" s="7"/>
      <c r="J79" s="8">
        <f t="shared" si="3"/>
        <v>38.700000000000003</v>
      </c>
      <c r="L79" s="9"/>
      <c r="S79" s="18"/>
    </row>
    <row r="80" spans="1:19" hidden="1" x14ac:dyDescent="0.2">
      <c r="A80" s="1" t="s">
        <v>82</v>
      </c>
      <c r="B80" s="1" t="s">
        <v>26</v>
      </c>
      <c r="C80" s="1" t="s">
        <v>27</v>
      </c>
      <c r="D80" s="1" t="s">
        <v>28</v>
      </c>
      <c r="E80" s="1" t="s">
        <v>14</v>
      </c>
      <c r="F80" s="7">
        <f>346</f>
        <v>346</v>
      </c>
      <c r="G80" s="1" t="s">
        <v>3</v>
      </c>
      <c r="H80" s="7">
        <f>346</f>
        <v>346</v>
      </c>
      <c r="I80" s="7"/>
      <c r="J80" s="8">
        <f t="shared" si="3"/>
        <v>346</v>
      </c>
      <c r="L80" s="9"/>
      <c r="S80" s="18"/>
    </row>
    <row r="81" spans="1:19" ht="17" hidden="1" x14ac:dyDescent="0.2">
      <c r="A81" s="1" t="s">
        <v>83</v>
      </c>
      <c r="B81" s="1" t="s">
        <v>29</v>
      </c>
      <c r="C81" s="1" t="s">
        <v>9</v>
      </c>
      <c r="D81" s="1" t="s">
        <v>30</v>
      </c>
      <c r="E81" s="1" t="s">
        <v>11</v>
      </c>
      <c r="F81" s="7">
        <f>450</f>
        <v>450</v>
      </c>
      <c r="G81" s="3" t="s">
        <v>15</v>
      </c>
      <c r="H81" s="7">
        <f>482.61</f>
        <v>482.61</v>
      </c>
      <c r="I81" s="7"/>
      <c r="J81" s="8">
        <f t="shared" si="3"/>
        <v>482.61</v>
      </c>
      <c r="L81" s="9"/>
      <c r="S81" s="18"/>
    </row>
    <row r="82" spans="1:19" ht="17" hidden="1" x14ac:dyDescent="0.2">
      <c r="A82" s="1" t="s">
        <v>84</v>
      </c>
      <c r="B82" s="1" t="s">
        <v>31</v>
      </c>
      <c r="C82" s="1" t="s">
        <v>9</v>
      </c>
      <c r="D82" s="1" t="s">
        <v>32</v>
      </c>
      <c r="E82" s="1" t="s">
        <v>14</v>
      </c>
      <c r="F82" s="7">
        <f>360</f>
        <v>360</v>
      </c>
      <c r="G82" s="3" t="s">
        <v>15</v>
      </c>
      <c r="H82" s="7">
        <f>338.76</f>
        <v>338.76</v>
      </c>
      <c r="I82" s="7"/>
      <c r="J82" s="8">
        <f t="shared" si="3"/>
        <v>338.76</v>
      </c>
      <c r="L82" s="9"/>
      <c r="S82" s="18"/>
    </row>
    <row r="83" spans="1:19" ht="17" hidden="1" x14ac:dyDescent="0.2">
      <c r="A83" s="1" t="s">
        <v>85</v>
      </c>
      <c r="B83" s="1" t="s">
        <v>4</v>
      </c>
      <c r="C83" s="1" t="s">
        <v>9</v>
      </c>
      <c r="D83" s="1" t="s">
        <v>32</v>
      </c>
      <c r="E83" s="1" t="s">
        <v>11</v>
      </c>
      <c r="F83" s="7">
        <f>500</f>
        <v>500</v>
      </c>
      <c r="G83" s="3" t="s">
        <v>15</v>
      </c>
      <c r="H83" s="7">
        <f>410.99</f>
        <v>410.99</v>
      </c>
      <c r="I83" s="7"/>
      <c r="J83" s="8">
        <f t="shared" si="3"/>
        <v>410.99</v>
      </c>
      <c r="L83" s="9"/>
      <c r="S83" s="18"/>
    </row>
    <row r="84" spans="1:19" ht="17" hidden="1" x14ac:dyDescent="0.2">
      <c r="A84" s="1" t="s">
        <v>86</v>
      </c>
      <c r="B84" s="1" t="s">
        <v>21</v>
      </c>
      <c r="C84" s="1" t="s">
        <v>9</v>
      </c>
      <c r="D84" s="1" t="s">
        <v>33</v>
      </c>
      <c r="E84" s="1" t="s">
        <v>34</v>
      </c>
      <c r="F84" s="7">
        <f>422.23</f>
        <v>422.23</v>
      </c>
      <c r="G84" s="3" t="s">
        <v>15</v>
      </c>
      <c r="H84" s="7">
        <f>422.23</f>
        <v>422.23</v>
      </c>
      <c r="I84" s="7"/>
      <c r="J84" s="8">
        <f t="shared" si="3"/>
        <v>422.23</v>
      </c>
      <c r="L84" s="9"/>
      <c r="S84" s="18"/>
    </row>
    <row r="85" spans="1:19" ht="17" hidden="1" x14ac:dyDescent="0.2">
      <c r="A85" s="1" t="s">
        <v>87</v>
      </c>
      <c r="B85" s="1" t="s">
        <v>24</v>
      </c>
      <c r="C85" s="1" t="s">
        <v>9</v>
      </c>
      <c r="D85" s="1" t="s">
        <v>33</v>
      </c>
      <c r="E85" s="1" t="s">
        <v>34</v>
      </c>
      <c r="F85" s="7">
        <f>700</f>
        <v>700</v>
      </c>
      <c r="G85" s="3" t="s">
        <v>15</v>
      </c>
      <c r="H85" s="7">
        <f>610.01</f>
        <v>610.01</v>
      </c>
      <c r="I85" s="7"/>
      <c r="J85" s="8">
        <f t="shared" si="3"/>
        <v>610.01</v>
      </c>
      <c r="L85" s="9"/>
      <c r="S85" s="18"/>
    </row>
    <row r="86" spans="1:19" ht="17" hidden="1" x14ac:dyDescent="0.2">
      <c r="A86" s="1" t="s">
        <v>88</v>
      </c>
      <c r="B86" s="1" t="s">
        <v>31</v>
      </c>
      <c r="C86" s="1" t="s">
        <v>35</v>
      </c>
      <c r="D86" s="1" t="s">
        <v>36</v>
      </c>
      <c r="E86" s="1" t="s">
        <v>11</v>
      </c>
      <c r="F86" s="7">
        <f>665</f>
        <v>665</v>
      </c>
      <c r="G86" s="3" t="s">
        <v>15</v>
      </c>
      <c r="H86" s="7">
        <f>662.07</f>
        <v>662.07</v>
      </c>
      <c r="I86" s="7"/>
      <c r="J86" s="8">
        <f t="shared" si="3"/>
        <v>662.07</v>
      </c>
      <c r="L86" s="9"/>
      <c r="S86" s="18"/>
    </row>
    <row r="87" spans="1:19" hidden="1" x14ac:dyDescent="0.2">
      <c r="A87" s="1" t="s">
        <v>89</v>
      </c>
      <c r="B87" s="1" t="s">
        <v>26</v>
      </c>
      <c r="C87" s="1" t="s">
        <v>37</v>
      </c>
      <c r="D87" s="1" t="s">
        <v>38</v>
      </c>
      <c r="E87" s="1" t="s">
        <v>14</v>
      </c>
      <c r="F87" s="7">
        <f>133.88</f>
        <v>133.88</v>
      </c>
      <c r="G87" s="1" t="s">
        <v>3</v>
      </c>
      <c r="H87" s="7">
        <v>133.88</v>
      </c>
      <c r="I87" s="7"/>
      <c r="J87" s="8">
        <f t="shared" si="3"/>
        <v>133.88</v>
      </c>
      <c r="L87" s="9"/>
      <c r="S87" s="18"/>
    </row>
    <row r="88" spans="1:19" ht="17" hidden="1" x14ac:dyDescent="0.2">
      <c r="A88" s="1" t="s">
        <v>90</v>
      </c>
      <c r="B88" s="1" t="s">
        <v>29</v>
      </c>
      <c r="C88" s="1" t="s">
        <v>39</v>
      </c>
      <c r="D88" s="1" t="s">
        <v>40</v>
      </c>
      <c r="E88" s="1" t="s">
        <v>11</v>
      </c>
      <c r="F88" s="7">
        <f>560</f>
        <v>560</v>
      </c>
      <c r="G88" s="3" t="s">
        <v>15</v>
      </c>
      <c r="H88" s="7">
        <f>561.96</f>
        <v>561.96</v>
      </c>
      <c r="I88" s="7"/>
      <c r="J88" s="8">
        <f t="shared" si="3"/>
        <v>561.96</v>
      </c>
      <c r="L88" s="9"/>
      <c r="S88" s="18"/>
    </row>
    <row r="89" spans="1:19" ht="17" hidden="1" x14ac:dyDescent="0.2">
      <c r="A89" s="1" t="s">
        <v>91</v>
      </c>
      <c r="B89" s="1" t="s">
        <v>12</v>
      </c>
      <c r="C89" s="1" t="s">
        <v>41</v>
      </c>
      <c r="D89" s="1" t="s">
        <v>40</v>
      </c>
      <c r="E89" s="1" t="s">
        <v>11</v>
      </c>
      <c r="F89" s="7">
        <f>550</f>
        <v>550</v>
      </c>
      <c r="G89" s="3" t="s">
        <v>15</v>
      </c>
      <c r="H89" s="7">
        <v>0</v>
      </c>
      <c r="I89" s="7"/>
      <c r="J89" s="8">
        <f t="shared" si="3"/>
        <v>550</v>
      </c>
      <c r="L89" s="9"/>
      <c r="S89" s="18"/>
    </row>
    <row r="90" spans="1:19" hidden="1" x14ac:dyDescent="0.2">
      <c r="F90" s="12">
        <f>SUM(F70:F89)</f>
        <v>9183.7799999999988</v>
      </c>
      <c r="G90" s="12">
        <f>SUM(G70:G89)</f>
        <v>0</v>
      </c>
      <c r="H90" s="12">
        <f>SUM(H70:H89)</f>
        <v>5595.45</v>
      </c>
      <c r="I90" s="12">
        <f>SUM(I70:I89)</f>
        <v>706.84</v>
      </c>
      <c r="J90" s="12">
        <f>SUM(J64:J89)</f>
        <v>11878.679999999997</v>
      </c>
      <c r="K90" s="8"/>
    </row>
    <row r="91" spans="1:19" hidden="1" x14ac:dyDescent="0.2">
      <c r="F91" s="8"/>
      <c r="G91" s="8"/>
      <c r="H91" s="8"/>
      <c r="I91" s="8"/>
      <c r="J91" s="12">
        <f>J90+J43</f>
        <v>24298.679999999997</v>
      </c>
    </row>
    <row r="92" spans="1:19" hidden="1" x14ac:dyDescent="0.2">
      <c r="F92" s="8"/>
      <c r="G92" s="8"/>
      <c r="H92" s="8"/>
      <c r="I92" s="8"/>
      <c r="J92" s="8"/>
    </row>
    <row r="93" spans="1:19" hidden="1" x14ac:dyDescent="0.2">
      <c r="F93" s="8"/>
      <c r="G93" s="8"/>
      <c r="H93" s="8"/>
      <c r="I93" s="8"/>
      <c r="J93" s="8"/>
    </row>
    <row r="94" spans="1:19" hidden="1" x14ac:dyDescent="0.2">
      <c r="F94" s="8"/>
      <c r="G94" s="8"/>
      <c r="H94" s="8"/>
      <c r="I94" s="8"/>
      <c r="J94" s="8"/>
    </row>
    <row r="95" spans="1:19" hidden="1" x14ac:dyDescent="0.2">
      <c r="F95" s="8"/>
      <c r="G95" s="8"/>
      <c r="H95" s="8"/>
      <c r="I95" s="8"/>
      <c r="J95" s="8"/>
    </row>
    <row r="96" spans="1:19" hidden="1" x14ac:dyDescent="0.2">
      <c r="F96" s="8"/>
      <c r="G96" s="8"/>
      <c r="H96" s="8"/>
      <c r="I96" s="8"/>
      <c r="J96" s="8"/>
    </row>
    <row r="97" spans="2:10" hidden="1" x14ac:dyDescent="0.2">
      <c r="F97" s="8"/>
      <c r="G97" s="8"/>
      <c r="H97" s="8"/>
      <c r="I97" s="8"/>
      <c r="J97" s="8"/>
    </row>
    <row r="98" spans="2:10" hidden="1" x14ac:dyDescent="0.2">
      <c r="F98" s="8"/>
      <c r="G98" s="8"/>
      <c r="H98" s="8"/>
      <c r="I98" s="8"/>
      <c r="J98" s="8"/>
    </row>
    <row r="99" spans="2:10" hidden="1" x14ac:dyDescent="0.2">
      <c r="F99" s="8"/>
      <c r="G99" s="8"/>
      <c r="H99" s="8"/>
      <c r="I99" s="8"/>
      <c r="J99" s="8"/>
    </row>
    <row r="100" spans="2:10" hidden="1" x14ac:dyDescent="0.2">
      <c r="F100" s="8"/>
      <c r="G100" s="8"/>
      <c r="H100" s="8"/>
      <c r="I100" s="8"/>
      <c r="J100" s="8"/>
    </row>
    <row r="101" spans="2:10" hidden="1" x14ac:dyDescent="0.2"/>
    <row r="102" spans="2:10" hidden="1" x14ac:dyDescent="0.2">
      <c r="J102" t="s">
        <v>51</v>
      </c>
    </row>
    <row r="103" spans="2:10" hidden="1" x14ac:dyDescent="0.2">
      <c r="B103" s="1" t="s">
        <v>0</v>
      </c>
      <c r="C103" s="1" t="s">
        <v>1</v>
      </c>
      <c r="D103" s="10">
        <v>43048</v>
      </c>
      <c r="E103" s="1" t="s">
        <v>2</v>
      </c>
      <c r="F103" s="7">
        <f>70</f>
        <v>70</v>
      </c>
      <c r="G103" s="1" t="s">
        <v>3</v>
      </c>
      <c r="H103" s="7">
        <f>70</f>
        <v>70</v>
      </c>
      <c r="I103" s="1"/>
      <c r="J103" s="8">
        <f>IF(H103&gt;0,H103+I103,F103)</f>
        <v>70</v>
      </c>
    </row>
    <row r="104" spans="2:10" ht="17" hidden="1" x14ac:dyDescent="0.2">
      <c r="B104" s="1" t="s">
        <v>29</v>
      </c>
      <c r="C104" s="1" t="s">
        <v>5</v>
      </c>
      <c r="D104" s="1" t="s">
        <v>6</v>
      </c>
      <c r="E104" s="1" t="s">
        <v>7</v>
      </c>
      <c r="F104" s="7">
        <f>600</f>
        <v>600</v>
      </c>
      <c r="G104" s="3" t="s">
        <v>8</v>
      </c>
      <c r="H104" s="7">
        <f>0</f>
        <v>0</v>
      </c>
      <c r="I104" s="1"/>
      <c r="J104" s="8">
        <f t="shared" ref="J104" si="4">IF(H104&gt;0,H104+I104,F104)</f>
        <v>600</v>
      </c>
    </row>
    <row r="105" spans="2:10" ht="17" hidden="1" x14ac:dyDescent="0.2">
      <c r="B105" s="1" t="s">
        <v>4</v>
      </c>
      <c r="C105" s="1" t="s">
        <v>9</v>
      </c>
      <c r="D105" s="1" t="s">
        <v>10</v>
      </c>
      <c r="E105" s="1" t="s">
        <v>11</v>
      </c>
      <c r="F105" s="7">
        <f>400</f>
        <v>400</v>
      </c>
      <c r="G105" s="3" t="s">
        <v>8</v>
      </c>
      <c r="H105" s="7">
        <f>0</f>
        <v>0</v>
      </c>
      <c r="I105" s="1"/>
      <c r="J105" s="8">
        <f t="shared" ref="J105:J125" si="5">IF(H105&gt;0,H105+I105,F105)</f>
        <v>400</v>
      </c>
    </row>
    <row r="106" spans="2:10" ht="17" hidden="1" x14ac:dyDescent="0.2">
      <c r="B106" s="1" t="s">
        <v>12</v>
      </c>
      <c r="C106" s="1" t="s">
        <v>9</v>
      </c>
      <c r="D106" s="1" t="s">
        <v>13</v>
      </c>
      <c r="E106" s="1" t="s">
        <v>14</v>
      </c>
      <c r="F106" s="7">
        <f>340</f>
        <v>340</v>
      </c>
      <c r="G106" s="3" t="s">
        <v>15</v>
      </c>
      <c r="H106" s="7"/>
      <c r="I106" s="1"/>
      <c r="J106" s="8">
        <f t="shared" si="5"/>
        <v>340</v>
      </c>
    </row>
    <row r="107" spans="2:10" ht="17" hidden="1" x14ac:dyDescent="0.2">
      <c r="B107" s="1" t="s">
        <v>0</v>
      </c>
      <c r="C107" s="1" t="s">
        <v>16</v>
      </c>
      <c r="D107" s="1" t="s">
        <v>17</v>
      </c>
      <c r="E107" s="1" t="s">
        <v>7</v>
      </c>
      <c r="F107" s="7">
        <f>1300</f>
        <v>1300</v>
      </c>
      <c r="G107" s="3" t="s">
        <v>15</v>
      </c>
      <c r="H107" s="7">
        <f>488.43</f>
        <v>488.43</v>
      </c>
      <c r="I107" s="3" t="s">
        <v>18</v>
      </c>
      <c r="J107" s="8">
        <f t="shared" si="5"/>
        <v>1200.43</v>
      </c>
    </row>
    <row r="108" spans="2:10" hidden="1" x14ac:dyDescent="0.2">
      <c r="B108" s="1" t="s">
        <v>4</v>
      </c>
      <c r="C108" s="1" t="s">
        <v>19</v>
      </c>
      <c r="D108" s="1" t="s">
        <v>20</v>
      </c>
      <c r="E108" s="1" t="s">
        <v>14</v>
      </c>
      <c r="F108" s="7">
        <f>188.25</f>
        <v>188.25</v>
      </c>
      <c r="G108" s="1" t="s">
        <v>3</v>
      </c>
      <c r="H108" s="7">
        <f>188.25</f>
        <v>188.25</v>
      </c>
      <c r="I108" s="1"/>
      <c r="J108" s="8">
        <f t="shared" si="5"/>
        <v>188.25</v>
      </c>
    </row>
    <row r="109" spans="2:10" hidden="1" x14ac:dyDescent="0.2">
      <c r="B109" s="1" t="s">
        <v>21</v>
      </c>
      <c r="C109" s="1" t="s">
        <v>22</v>
      </c>
      <c r="D109" s="1" t="s">
        <v>23</v>
      </c>
      <c r="E109" s="1" t="s">
        <v>2</v>
      </c>
      <c r="F109" s="7">
        <f>38.7</f>
        <v>38.700000000000003</v>
      </c>
      <c r="G109" s="1" t="s">
        <v>3</v>
      </c>
      <c r="H109" s="7">
        <f>38.7</f>
        <v>38.700000000000003</v>
      </c>
      <c r="I109" s="1"/>
      <c r="J109" s="8">
        <f t="shared" si="5"/>
        <v>38.700000000000003</v>
      </c>
    </row>
    <row r="110" spans="2:10" hidden="1" x14ac:dyDescent="0.2">
      <c r="B110" s="1" t="s">
        <v>24</v>
      </c>
      <c r="C110" s="1" t="s">
        <v>25</v>
      </c>
      <c r="D110" s="1" t="s">
        <v>23</v>
      </c>
      <c r="E110" s="1" t="s">
        <v>2</v>
      </c>
      <c r="F110" s="7">
        <f>32.7</f>
        <v>32.700000000000003</v>
      </c>
      <c r="G110" s="1" t="s">
        <v>3</v>
      </c>
      <c r="H110" s="7">
        <f>32.7</f>
        <v>32.700000000000003</v>
      </c>
      <c r="I110" s="1"/>
      <c r="J110" s="8">
        <f t="shared" si="5"/>
        <v>32.700000000000003</v>
      </c>
    </row>
    <row r="111" spans="2:10" hidden="1" x14ac:dyDescent="0.2">
      <c r="B111" s="1" t="s">
        <v>26</v>
      </c>
      <c r="C111" s="1" t="s">
        <v>27</v>
      </c>
      <c r="D111" s="1" t="s">
        <v>28</v>
      </c>
      <c r="E111" s="1" t="s">
        <v>14</v>
      </c>
      <c r="F111" s="7">
        <f>346</f>
        <v>346</v>
      </c>
      <c r="G111" s="1" t="s">
        <v>3</v>
      </c>
      <c r="H111" s="7">
        <f>346</f>
        <v>346</v>
      </c>
      <c r="I111" s="1"/>
      <c r="J111" s="8">
        <f t="shared" si="5"/>
        <v>346</v>
      </c>
    </row>
    <row r="112" spans="2:10" ht="17" hidden="1" x14ac:dyDescent="0.2">
      <c r="B112" s="1" t="s">
        <v>29</v>
      </c>
      <c r="C112" s="1" t="s">
        <v>9</v>
      </c>
      <c r="D112" s="1" t="s">
        <v>30</v>
      </c>
      <c r="E112" s="1" t="s">
        <v>11</v>
      </c>
      <c r="F112" s="7">
        <f>450</f>
        <v>450</v>
      </c>
      <c r="G112" s="3" t="s">
        <v>15</v>
      </c>
      <c r="H112" s="7">
        <f>482.61</f>
        <v>482.61</v>
      </c>
      <c r="I112" s="1"/>
      <c r="J112" s="8">
        <f t="shared" si="5"/>
        <v>482.61</v>
      </c>
    </row>
    <row r="113" spans="2:12" ht="17" hidden="1" x14ac:dyDescent="0.2">
      <c r="B113" s="1" t="s">
        <v>31</v>
      </c>
      <c r="C113" s="1" t="s">
        <v>9</v>
      </c>
      <c r="D113" s="1" t="s">
        <v>32</v>
      </c>
      <c r="E113" s="1" t="s">
        <v>14</v>
      </c>
      <c r="F113" s="7">
        <f>360</f>
        <v>360</v>
      </c>
      <c r="G113" s="3" t="s">
        <v>15</v>
      </c>
      <c r="H113" s="7">
        <f>338.76</f>
        <v>338.76</v>
      </c>
      <c r="I113" s="1"/>
      <c r="J113" s="8">
        <f t="shared" si="5"/>
        <v>338.76</v>
      </c>
    </row>
    <row r="114" spans="2:12" ht="17" hidden="1" x14ac:dyDescent="0.2">
      <c r="B114" s="1" t="s">
        <v>4</v>
      </c>
      <c r="C114" s="1" t="s">
        <v>9</v>
      </c>
      <c r="D114" s="1" t="s">
        <v>32</v>
      </c>
      <c r="E114" s="1" t="s">
        <v>11</v>
      </c>
      <c r="F114" s="7">
        <f>500</f>
        <v>500</v>
      </c>
      <c r="G114" s="3" t="s">
        <v>15</v>
      </c>
      <c r="H114" s="7">
        <f>410.99</f>
        <v>410.99</v>
      </c>
      <c r="I114" s="1"/>
      <c r="J114" s="8">
        <f t="shared" si="5"/>
        <v>410.99</v>
      </c>
    </row>
    <row r="115" spans="2:12" ht="17" hidden="1" x14ac:dyDescent="0.2">
      <c r="B115" s="1" t="s">
        <v>21</v>
      </c>
      <c r="C115" s="1" t="s">
        <v>9</v>
      </c>
      <c r="D115" s="1" t="s">
        <v>33</v>
      </c>
      <c r="E115" s="1" t="s">
        <v>34</v>
      </c>
      <c r="F115" s="7">
        <f>422.23</f>
        <v>422.23</v>
      </c>
      <c r="G115" s="3" t="s">
        <v>15</v>
      </c>
      <c r="H115" s="7">
        <f>422.23</f>
        <v>422.23</v>
      </c>
      <c r="I115" s="1"/>
      <c r="J115" s="8">
        <f t="shared" si="5"/>
        <v>422.23</v>
      </c>
    </row>
    <row r="116" spans="2:12" ht="17" hidden="1" x14ac:dyDescent="0.2">
      <c r="B116" s="1" t="s">
        <v>24</v>
      </c>
      <c r="C116" s="1" t="s">
        <v>9</v>
      </c>
      <c r="D116" s="1" t="s">
        <v>33</v>
      </c>
      <c r="E116" s="1" t="s">
        <v>34</v>
      </c>
      <c r="F116" s="7">
        <f>700</f>
        <v>700</v>
      </c>
      <c r="G116" s="3" t="s">
        <v>15</v>
      </c>
      <c r="H116" s="7">
        <f>610.01</f>
        <v>610.01</v>
      </c>
      <c r="I116" s="1"/>
      <c r="J116" s="8">
        <f t="shared" si="5"/>
        <v>610.01</v>
      </c>
      <c r="L116" s="8"/>
    </row>
    <row r="117" spans="2:12" ht="17" hidden="1" x14ac:dyDescent="0.2">
      <c r="B117" s="1" t="s">
        <v>31</v>
      </c>
      <c r="C117" s="1" t="s">
        <v>35</v>
      </c>
      <c r="D117" s="1" t="s">
        <v>36</v>
      </c>
      <c r="E117" s="1" t="s">
        <v>11</v>
      </c>
      <c r="F117" s="7">
        <f>665</f>
        <v>665</v>
      </c>
      <c r="G117" s="3" t="s">
        <v>15</v>
      </c>
      <c r="H117" s="7">
        <f>662.07</f>
        <v>662.07</v>
      </c>
      <c r="I117" s="1"/>
      <c r="J117" s="8">
        <f t="shared" si="5"/>
        <v>662.07</v>
      </c>
    </row>
    <row r="118" spans="2:12" hidden="1" x14ac:dyDescent="0.2">
      <c r="B118" s="1" t="s">
        <v>26</v>
      </c>
      <c r="C118" s="1" t="s">
        <v>37</v>
      </c>
      <c r="D118" s="1" t="s">
        <v>38</v>
      </c>
      <c r="E118" s="1" t="s">
        <v>14</v>
      </c>
      <c r="F118" s="7">
        <f>133.88</f>
        <v>133.88</v>
      </c>
      <c r="G118" s="1" t="s">
        <v>3</v>
      </c>
      <c r="H118" s="7">
        <f>133.88</f>
        <v>133.88</v>
      </c>
      <c r="I118" s="1"/>
      <c r="J118" s="8">
        <f t="shared" si="5"/>
        <v>133.88</v>
      </c>
    </row>
    <row r="119" spans="2:12" ht="17" hidden="1" x14ac:dyDescent="0.2">
      <c r="B119" s="1" t="s">
        <v>29</v>
      </c>
      <c r="C119" s="1" t="s">
        <v>39</v>
      </c>
      <c r="D119" s="1" t="s">
        <v>40</v>
      </c>
      <c r="E119" s="1" t="s">
        <v>11</v>
      </c>
      <c r="F119" s="7">
        <f>560</f>
        <v>560</v>
      </c>
      <c r="G119" s="3" t="s">
        <v>15</v>
      </c>
      <c r="H119" s="7">
        <f>561.96</f>
        <v>561.96</v>
      </c>
      <c r="I119" s="1"/>
      <c r="J119" s="8">
        <f t="shared" si="5"/>
        <v>561.96</v>
      </c>
    </row>
    <row r="120" spans="2:12" ht="17" hidden="1" x14ac:dyDescent="0.2">
      <c r="B120" s="1" t="s">
        <v>12</v>
      </c>
      <c r="C120" s="1" t="s">
        <v>41</v>
      </c>
      <c r="D120" s="1" t="s">
        <v>40</v>
      </c>
      <c r="E120" s="1" t="s">
        <v>11</v>
      </c>
      <c r="F120" s="7">
        <f>550</f>
        <v>550</v>
      </c>
      <c r="G120" s="3" t="s">
        <v>15</v>
      </c>
      <c r="H120" s="7">
        <f>0</f>
        <v>0</v>
      </c>
      <c r="I120" s="1"/>
      <c r="J120" s="8">
        <f t="shared" si="5"/>
        <v>550</v>
      </c>
    </row>
    <row r="121" spans="2:12" s="16" customFormat="1" hidden="1" x14ac:dyDescent="0.2">
      <c r="B121" s="13" t="s">
        <v>31</v>
      </c>
      <c r="C121" s="13" t="s">
        <v>42</v>
      </c>
      <c r="D121" s="13" t="s">
        <v>43</v>
      </c>
      <c r="E121" s="13" t="s">
        <v>2</v>
      </c>
      <c r="F121" s="14">
        <f>34.8</f>
        <v>34.799999999999997</v>
      </c>
      <c r="G121" s="13" t="s">
        <v>3</v>
      </c>
      <c r="H121" s="14">
        <f>34.8</f>
        <v>34.799999999999997</v>
      </c>
      <c r="I121" s="13"/>
      <c r="J121" s="15">
        <f t="shared" si="5"/>
        <v>34.799999999999997</v>
      </c>
    </row>
    <row r="122" spans="2:12" s="16" customFormat="1" hidden="1" x14ac:dyDescent="0.2">
      <c r="B122" s="13" t="s">
        <v>31</v>
      </c>
      <c r="C122" s="13" t="s">
        <v>27</v>
      </c>
      <c r="D122" s="13" t="s">
        <v>44</v>
      </c>
      <c r="E122" s="13" t="s">
        <v>14</v>
      </c>
      <c r="F122" s="14">
        <f>236.65</f>
        <v>236.65</v>
      </c>
      <c r="G122" s="13" t="s">
        <v>3</v>
      </c>
      <c r="H122" s="14">
        <f>236.65</f>
        <v>236.65</v>
      </c>
      <c r="I122" s="13"/>
      <c r="J122" s="15">
        <f t="shared" si="5"/>
        <v>236.65</v>
      </c>
    </row>
    <row r="123" spans="2:12" s="16" customFormat="1" ht="17" hidden="1" x14ac:dyDescent="0.2">
      <c r="B123" s="13" t="s">
        <v>0</v>
      </c>
      <c r="C123" s="13" t="s">
        <v>45</v>
      </c>
      <c r="D123" s="13" t="s">
        <v>46</v>
      </c>
      <c r="E123" s="13" t="s">
        <v>14</v>
      </c>
      <c r="F123" s="14">
        <f>350</f>
        <v>350</v>
      </c>
      <c r="G123" s="17" t="s">
        <v>15</v>
      </c>
      <c r="H123" s="14">
        <f>319.01</f>
        <v>319.01</v>
      </c>
      <c r="I123" s="13"/>
      <c r="J123" s="15">
        <f t="shared" si="5"/>
        <v>319.01</v>
      </c>
    </row>
    <row r="124" spans="2:12" s="16" customFormat="1" hidden="1" x14ac:dyDescent="0.2">
      <c r="B124" s="13" t="s">
        <v>0</v>
      </c>
      <c r="C124" s="13" t="s">
        <v>47</v>
      </c>
      <c r="D124" s="13" t="s">
        <v>48</v>
      </c>
      <c r="E124" s="13" t="s">
        <v>14</v>
      </c>
      <c r="F124" s="14">
        <f>321.5</f>
        <v>321.5</v>
      </c>
      <c r="G124" s="13" t="s">
        <v>3</v>
      </c>
      <c r="H124" s="14">
        <f>321.5</f>
        <v>321.5</v>
      </c>
      <c r="I124" s="13"/>
      <c r="J124" s="15">
        <f t="shared" si="5"/>
        <v>321.5</v>
      </c>
    </row>
    <row r="125" spans="2:12" s="16" customFormat="1" hidden="1" x14ac:dyDescent="0.2">
      <c r="B125" s="13" t="s">
        <v>0</v>
      </c>
      <c r="C125" s="13" t="s">
        <v>49</v>
      </c>
      <c r="D125" s="13" t="s">
        <v>50</v>
      </c>
      <c r="E125" s="13" t="s">
        <v>2</v>
      </c>
      <c r="F125" s="14">
        <f>133.78</f>
        <v>133.78</v>
      </c>
      <c r="G125" s="13" t="s">
        <v>3</v>
      </c>
      <c r="H125" s="14">
        <v>133.78</v>
      </c>
      <c r="I125" s="13"/>
      <c r="J125" s="15">
        <f t="shared" si="5"/>
        <v>133.78</v>
      </c>
    </row>
    <row r="126" spans="2:12" hidden="1" x14ac:dyDescent="0.2">
      <c r="B126" s="1"/>
      <c r="C126" s="1"/>
      <c r="D126" s="1"/>
      <c r="E126" s="1"/>
      <c r="F126" s="2">
        <f>SUM(F103:F120)</f>
        <v>7656.7599999999993</v>
      </c>
      <c r="G126" s="1"/>
      <c r="H126" s="2">
        <f>SUM(H103:H120)</f>
        <v>4786.59</v>
      </c>
      <c r="I126" s="1"/>
      <c r="J126" s="8">
        <f>SUM(J103:J120)</f>
        <v>7388.59</v>
      </c>
    </row>
    <row r="127" spans="2:12" hidden="1" x14ac:dyDescent="0.2">
      <c r="B127" s="1"/>
      <c r="C127" s="1"/>
      <c r="D127" s="1"/>
      <c r="E127" s="1"/>
      <c r="F127" s="5">
        <v>8833.49</v>
      </c>
      <c r="G127" s="4"/>
      <c r="H127" s="4"/>
      <c r="I127" s="4"/>
      <c r="J127" s="12">
        <f>J126+J43</f>
        <v>19808.59</v>
      </c>
    </row>
    <row r="128" spans="2:12" hidden="1" x14ac:dyDescent="0.2"/>
    <row r="129" spans="2:3" hidden="1" x14ac:dyDescent="0.2">
      <c r="C129" t="s">
        <v>60</v>
      </c>
    </row>
    <row r="130" spans="2:3" hidden="1" x14ac:dyDescent="0.2">
      <c r="B130" t="s">
        <v>4</v>
      </c>
      <c r="C130" s="8">
        <f>J105+J108+J114</f>
        <v>999.24</v>
      </c>
    </row>
    <row r="131" spans="2:3" hidden="1" x14ac:dyDescent="0.2">
      <c r="B131" t="s">
        <v>24</v>
      </c>
      <c r="C131" s="8">
        <f>J110+J116</f>
        <v>642.71</v>
      </c>
    </row>
    <row r="132" spans="2:3" hidden="1" x14ac:dyDescent="0.2">
      <c r="B132" t="s">
        <v>29</v>
      </c>
      <c r="C132" s="8">
        <f>J104+J112+J119</f>
        <v>1644.5700000000002</v>
      </c>
    </row>
    <row r="133" spans="2:3" hidden="1" x14ac:dyDescent="0.2">
      <c r="B133" t="s">
        <v>12</v>
      </c>
      <c r="C133" s="8">
        <f>J106+J120</f>
        <v>890</v>
      </c>
    </row>
    <row r="134" spans="2:3" hidden="1" x14ac:dyDescent="0.2">
      <c r="B134" t="s">
        <v>31</v>
      </c>
      <c r="C134" s="8">
        <f>J113+J117</f>
        <v>1000.83</v>
      </c>
    </row>
    <row r="135" spans="2:3" hidden="1" x14ac:dyDescent="0.2">
      <c r="B135" t="s">
        <v>59</v>
      </c>
      <c r="C135">
        <f>0</f>
        <v>0</v>
      </c>
    </row>
    <row r="136" spans="2:3" hidden="1" x14ac:dyDescent="0.2">
      <c r="B136" t="s">
        <v>0</v>
      </c>
      <c r="C136" s="8">
        <f>J103+J107</f>
        <v>1270.43</v>
      </c>
    </row>
    <row r="137" spans="2:3" hidden="1" x14ac:dyDescent="0.2">
      <c r="B137" t="s">
        <v>21</v>
      </c>
      <c r="C137" s="8">
        <f>J109+J115</f>
        <v>460.93</v>
      </c>
    </row>
    <row r="138" spans="2:3" hidden="1" x14ac:dyDescent="0.2">
      <c r="B138" t="s">
        <v>26</v>
      </c>
      <c r="C138" s="8">
        <f>J118+J111</f>
        <v>479.88</v>
      </c>
    </row>
    <row r="139" spans="2:3" hidden="1" x14ac:dyDescent="0.2">
      <c r="C139" s="8">
        <f>SUM(C130:C138)</f>
        <v>7388.5900000000011</v>
      </c>
    </row>
    <row r="140" spans="2:3" hidden="1" x14ac:dyDescent="0.2"/>
  </sheetData>
  <hyperlinks>
    <hyperlink ref="G104" r:id="rId1" display="http://hep.ph.liv.ac.uk/heptravel/VisitNotice/PaulDervan-1737.xlsx" xr:uid="{DF91702F-3AC6-4841-BC76-B5B098DE4C54}"/>
    <hyperlink ref="I107" r:id="rId2" display="KeyTravel/IlyaTsurin-1690.pdf" xr:uid="{24D0DCB8-A3EE-0645-8A69-A0BEC71B7608}"/>
    <hyperlink ref="G107" r:id="rId3" display="http://hep.ph.liv.ac.uk/heptravel/VisitNotice/IlyaTsurin-1690.xlsx" xr:uid="{607CE1BB-C1FB-DB42-A04E-9FAC2B19A356}"/>
    <hyperlink ref="G106" r:id="rId4" display="http://hep.ph.liv.ac.uk/heptravel/VisitNotice/TimJones-1711.xlsx" xr:uid="{B4157756-4B83-2D46-818D-6561E0F9837B}"/>
    <hyperlink ref="G105" r:id="rId5" display="http://hep.ph.liv.ac.uk/heptravel/VisitNotice/PaulDervan-1736.xlsx" xr:uid="{F53CC2B2-EA6D-3747-B185-FEE391AF3042}"/>
    <hyperlink ref="G86" r:id="rId6" display="http://hep.ph.liv.ac.uk/heptravel/VisitNotice/PeterSutcliffe-1679.xlsx" xr:uid="{D3150D94-8065-5F4A-B1C0-63F9745CB80F}"/>
    <hyperlink ref="G88" r:id="rId7" display="http://hep.ph.liv.ac.uk/heptravel/VisitNotice/HelenHayward-1676.xlsx" xr:uid="{EBEA9BB5-0E55-8A44-8581-9C06D989C740}"/>
    <hyperlink ref="G89" r:id="rId8" display="http://hep.ph.liv.ac.uk/heptravel/VisitNotice/TimJones-1671.xlsx" xr:uid="{4A637A87-B28B-A24D-93F1-6060F115765F}"/>
    <hyperlink ref="G85" r:id="rId9" display="http://hep.ph.liv.ac.uk/heptravel/VisitNotice/AshleyGreenall-1675.xlsx" xr:uid="{E7D3B040-90BB-CE4D-B02B-88792A7DC028}"/>
    <hyperlink ref="G84" r:id="rId10" display="http://hep.ph.liv.ac.uk/heptravel/VisitNotice/SvenWonsak-1685.xlsx" xr:uid="{DEE98EEC-DB18-7840-9E29-AC9A6F87F22F}"/>
    <hyperlink ref="G83" r:id="rId11" display="http://hep.ph.liv.ac.uk/heptravel/VisitNotice/PaulDervan-1670.xlsx" xr:uid="{BCD550AD-F3FF-A045-9FB5-B71256296961}"/>
    <hyperlink ref="G82" r:id="rId12" display="http://hep.ph.liv.ac.uk/heptravel/VisitNotice/PeterSutcliffe-1684.xlsx" xr:uid="{34492673-A2D7-324A-AAA1-033740A1B060}"/>
    <hyperlink ref="G81" r:id="rId13" display="http://hep.ph.liv.ac.uk/heptravel/VisitNotice/HelenHayward-1677.xlsx" xr:uid="{FF62187E-8A06-A14E-B841-FFB81040DA93}"/>
    <hyperlink ref="I75" r:id="rId14" display="KeyTravel/IlyaTsurin-1690.pdf" xr:uid="{15A7A619-8E22-4944-9379-448903D821AB}"/>
    <hyperlink ref="G75" r:id="rId15" display="http://hep.ph.liv.ac.uk/heptravel/VisitNotice/IlyaTsurin-1690.xlsx" xr:uid="{4A8791FD-8920-9E49-9CCD-F70AE9313B15}"/>
    <hyperlink ref="G74" r:id="rId16" display="http://hep.ph.liv.ac.uk/heptravel/VisitNotice/TimJones-1711.xlsx" xr:uid="{D1541FA7-BF6B-2148-8264-CF4CCAB55B73}"/>
    <hyperlink ref="G72" r:id="rId17" display="http://hep.ph.liv.ac.uk/heptravel/VisitNotice/PaulDervan-1736.xlsx" xr:uid="{6C1B10A7-AE61-2742-AD17-3A3E811984D8}"/>
    <hyperlink ref="I70" r:id="rId18" display="KeyTravel/AshleyGreenall-1756.pdf" xr:uid="{850D115C-2672-674E-9A37-D8C913294E2E}"/>
    <hyperlink ref="G70" r:id="rId19" display="http://hep.ph.liv.ac.uk/heptravel/VisitNotice/AshleyGreenall-1756.xlsx" xr:uid="{346782B8-70AB-9741-A580-EC9DCAAA233F}"/>
    <hyperlink ref="G64" r:id="rId20" display="http://hep.ph.liv.ac.uk/heptravel/VisitNotice/HelenHayward-1764.xlsx" xr:uid="{3AFC96F2-2F68-5946-B7A5-9A0F445C8E74}"/>
    <hyperlink ref="G65" r:id="rId21" display="http://hep.ph.liv.ac.uk/heptravel/VisitNotice/HelenHayward-1753.xlsx" xr:uid="{381D07BE-9304-704B-99BB-FB2422A05A59}"/>
    <hyperlink ref="I65" r:id="rId22" display="KeyTravel/HelenHayward-1753.pdf" xr:uid="{6018A4B1-3EDB-8D4C-9D95-5961D72038AB}"/>
    <hyperlink ref="G66" r:id="rId23" display="http://hep.ph.liv.ac.uk/heptravel/VisitNotice/PaulDervan-1737.xlsx" xr:uid="{6723025F-3BD2-DC42-BAF3-2BF94AB5EA22}"/>
    <hyperlink ref="G67" r:id="rId24" display="http://hep.ph.liv.ac.uk/heptravel/VisitNotice/HelenHayward-1739.xlsx" xr:uid="{89505CEB-EFE7-C84B-A804-351187FE6407}"/>
    <hyperlink ref="I67" r:id="rId25" display="KeyTravel/HelenHayward-1739.pdf" xr:uid="{D2B040E2-309A-534A-BFF4-4588F5B13CC2}"/>
    <hyperlink ref="G68" r:id="rId26" display="http://hep.ph.liv.ac.uk/heptravel/VisitNotice/TimJones-1741.xlsx" xr:uid="{06B3B360-6957-B64F-845A-8A356302F30A}"/>
    <hyperlink ref="G69" r:id="rId27" display="http://hep.ph.liv.ac.uk/heptravel/VisitNotice/PeterSutcliffe-1742.xlsx" xr:uid="{F389A114-2E86-AE46-852F-BEAC3F7CD347}"/>
    <hyperlink ref="G76" r:id="rId28" display="https://hep.ph.liv.ac.uk/heptravel/VisitNotice/DaveSim-1771.xlsx" xr:uid="{99A746F0-8048-8B42-BF5D-AB6563E16526}"/>
    <hyperlink ref="I76" r:id="rId29" display="https://hep.ph.liv.ac.uk/heptravel/KeyTravel/DaveSim-1771.pdf" xr:uid="{84A012BC-DB65-3E47-A2FC-02C6535ED7AE}"/>
  </hyperlinks>
  <pageMargins left="0.7" right="0.7" top="0.75" bottom="0.75" header="0.3" footer="0.3"/>
  <pageSetup paperSize="9" orientation="portrait" horizontalDpi="0" verticalDpi="0"/>
  <drawing r:id="rId30"/>
  <extLst>
    <ext xmlns:x14="http://schemas.microsoft.com/office/spreadsheetml/2009/9/main" uri="{05C60535-1F16-4fd2-B633-F4F36F0B64E0}">
      <x14:sparklineGroups xmlns:xm="http://schemas.microsoft.com/office/excel/2006/main">
        <x14:sparklineGroup dateAxis="1" displayEmptyCellsAs="gap" displayXAxis="1" xr2:uid="{4707FEB3-4090-744E-B727-4A638EBE9A3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Travel!D70:D89</xm:f>
          <x14:sparklines>
            <x14:sparkline>
              <xm:f>Travel!J70:J89</xm:f>
              <xm:sqref>B55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CC06-54A4-5744-B7E1-2C6CC6A815BF}">
  <dimension ref="D3:J33"/>
  <sheetViews>
    <sheetView workbookViewId="0">
      <selection activeCell="F29" sqref="F29"/>
    </sheetView>
  </sheetViews>
  <sheetFormatPr baseColWidth="10" defaultRowHeight="16" x14ac:dyDescent="0.2"/>
  <sheetData>
    <row r="3" spans="4:10" x14ac:dyDescent="0.2">
      <c r="E3" t="s">
        <v>113</v>
      </c>
      <c r="F3" t="s">
        <v>114</v>
      </c>
      <c r="G3" t="s">
        <v>115</v>
      </c>
      <c r="H3" t="s">
        <v>116</v>
      </c>
      <c r="I3" t="s">
        <v>117</v>
      </c>
      <c r="J3" t="s">
        <v>118</v>
      </c>
    </row>
    <row r="4" spans="4:10" x14ac:dyDescent="0.2">
      <c r="D4" s="28">
        <v>43191</v>
      </c>
      <c r="H4">
        <v>5</v>
      </c>
      <c r="I4" s="6">
        <f>SUM(E4:H4)</f>
        <v>5</v>
      </c>
      <c r="J4" s="6"/>
    </row>
    <row r="5" spans="4:10" x14ac:dyDescent="0.2">
      <c r="D5" s="28">
        <v>43221</v>
      </c>
      <c r="E5" s="6"/>
      <c r="F5" s="6"/>
      <c r="H5" s="6">
        <v>5.5</v>
      </c>
      <c r="I5" s="6">
        <f>SUM(E5:H5)</f>
        <v>5.5</v>
      </c>
      <c r="J5" s="6"/>
    </row>
    <row r="6" spans="4:10" x14ac:dyDescent="0.2">
      <c r="D6" s="28">
        <v>43252</v>
      </c>
      <c r="E6" s="6"/>
      <c r="F6" s="6"/>
      <c r="H6" s="6">
        <v>6.5</v>
      </c>
      <c r="I6" s="6">
        <f>SUM(E6:H6)</f>
        <v>6.5</v>
      </c>
      <c r="J6" s="6">
        <v>37.5</v>
      </c>
    </row>
    <row r="7" spans="4:10" x14ac:dyDescent="0.2">
      <c r="D7" s="28">
        <v>43282</v>
      </c>
      <c r="E7" s="6">
        <v>2</v>
      </c>
      <c r="F7" s="6"/>
      <c r="G7" s="6">
        <v>24.5</v>
      </c>
      <c r="H7" s="6"/>
      <c r="I7" s="6">
        <f>SUM(E7:H7)</f>
        <v>26.5</v>
      </c>
      <c r="J7" s="6">
        <v>25</v>
      </c>
    </row>
    <row r="8" spans="4:10" x14ac:dyDescent="0.2">
      <c r="D8" s="28">
        <v>43313</v>
      </c>
      <c r="E8" s="6"/>
      <c r="F8" s="6"/>
      <c r="G8" s="6"/>
      <c r="H8" s="6">
        <v>19</v>
      </c>
      <c r="I8" s="6">
        <f>SUM(E8:H8)</f>
        <v>19</v>
      </c>
      <c r="J8" s="6">
        <v>40</v>
      </c>
    </row>
    <row r="9" spans="4:10" x14ac:dyDescent="0.2">
      <c r="D9" s="28">
        <v>43344</v>
      </c>
      <c r="E9" s="6"/>
      <c r="F9" s="6"/>
      <c r="G9" s="6"/>
      <c r="H9" s="6"/>
      <c r="I9" s="6">
        <f t="shared" ref="I9:I33" si="0">SUM(E9:H9)</f>
        <v>0</v>
      </c>
      <c r="J9" s="6"/>
    </row>
    <row r="10" spans="4:10" x14ac:dyDescent="0.2">
      <c r="D10" s="28">
        <v>43374</v>
      </c>
      <c r="E10" s="6"/>
      <c r="F10" s="6"/>
      <c r="G10" s="6"/>
      <c r="H10" s="6"/>
      <c r="I10" s="6">
        <f t="shared" si="0"/>
        <v>0</v>
      </c>
      <c r="J10" s="6"/>
    </row>
    <row r="11" spans="4:10" x14ac:dyDescent="0.2">
      <c r="D11" s="28">
        <v>43405</v>
      </c>
      <c r="E11" s="6"/>
      <c r="F11" s="6"/>
      <c r="G11" s="6"/>
      <c r="H11" s="6"/>
      <c r="I11" s="6">
        <f t="shared" si="0"/>
        <v>0</v>
      </c>
      <c r="J11" s="6"/>
    </row>
    <row r="12" spans="4:10" x14ac:dyDescent="0.2">
      <c r="D12" s="28">
        <v>43435</v>
      </c>
      <c r="E12" s="6"/>
      <c r="F12" s="6"/>
      <c r="G12" s="6"/>
      <c r="H12" s="6"/>
      <c r="I12" s="6">
        <f t="shared" si="0"/>
        <v>0</v>
      </c>
      <c r="J12" s="6"/>
    </row>
    <row r="13" spans="4:10" x14ac:dyDescent="0.2">
      <c r="D13" s="28">
        <v>43466</v>
      </c>
      <c r="E13" s="6"/>
      <c r="F13" s="6"/>
      <c r="G13" s="6"/>
      <c r="H13" s="6"/>
      <c r="I13" s="6">
        <f t="shared" si="0"/>
        <v>0</v>
      </c>
      <c r="J13" s="6"/>
    </row>
    <row r="14" spans="4:10" x14ac:dyDescent="0.2">
      <c r="D14" s="28">
        <v>43497</v>
      </c>
      <c r="E14" s="6"/>
      <c r="F14" s="6"/>
      <c r="G14" s="6"/>
      <c r="H14" s="6"/>
      <c r="I14" s="6">
        <f t="shared" si="0"/>
        <v>0</v>
      </c>
      <c r="J14" s="6"/>
    </row>
    <row r="15" spans="4:10" x14ac:dyDescent="0.2">
      <c r="D15" s="28">
        <v>43525</v>
      </c>
      <c r="E15" s="6"/>
      <c r="F15" s="6"/>
      <c r="G15" s="6"/>
      <c r="H15" s="6"/>
      <c r="I15" s="6">
        <f t="shared" si="0"/>
        <v>0</v>
      </c>
      <c r="J15" s="6"/>
    </row>
    <row r="16" spans="4:10" x14ac:dyDescent="0.2">
      <c r="D16" s="28">
        <v>43556</v>
      </c>
      <c r="E16" s="6"/>
      <c r="F16" s="6"/>
      <c r="G16" s="6"/>
      <c r="H16" s="6"/>
      <c r="I16" s="6">
        <f t="shared" si="0"/>
        <v>0</v>
      </c>
      <c r="J16" s="6"/>
    </row>
    <row r="17" spans="4:10" x14ac:dyDescent="0.2">
      <c r="D17" s="28">
        <v>43586</v>
      </c>
      <c r="E17" s="6"/>
      <c r="F17" s="6"/>
      <c r="G17" s="6"/>
      <c r="H17" s="6"/>
      <c r="I17" s="6">
        <f t="shared" si="0"/>
        <v>0</v>
      </c>
      <c r="J17" s="6"/>
    </row>
    <row r="18" spans="4:10" x14ac:dyDescent="0.2">
      <c r="D18" s="28">
        <v>43617</v>
      </c>
      <c r="E18" s="6"/>
      <c r="F18" s="6"/>
      <c r="G18" s="6"/>
      <c r="H18" s="6"/>
      <c r="I18" s="6">
        <f t="shared" si="0"/>
        <v>0</v>
      </c>
      <c r="J18" s="6"/>
    </row>
    <row r="19" spans="4:10" x14ac:dyDescent="0.2">
      <c r="D19" s="28">
        <v>43647</v>
      </c>
      <c r="E19" s="6"/>
      <c r="F19" s="6"/>
      <c r="G19" s="6"/>
      <c r="H19" s="6"/>
      <c r="I19" s="6">
        <f t="shared" si="0"/>
        <v>0</v>
      </c>
      <c r="J19" s="6"/>
    </row>
    <row r="20" spans="4:10" x14ac:dyDescent="0.2">
      <c r="D20" s="28">
        <v>43678</v>
      </c>
      <c r="E20" s="6"/>
      <c r="F20" s="6"/>
      <c r="G20" s="6"/>
      <c r="H20" s="6"/>
      <c r="I20" s="6">
        <f t="shared" si="0"/>
        <v>0</v>
      </c>
      <c r="J20" s="6"/>
    </row>
    <row r="21" spans="4:10" x14ac:dyDescent="0.2">
      <c r="D21" s="28">
        <v>43709</v>
      </c>
      <c r="E21" s="6"/>
      <c r="F21" s="6"/>
      <c r="G21" s="6"/>
      <c r="H21" s="6"/>
      <c r="I21" s="6">
        <f t="shared" si="0"/>
        <v>0</v>
      </c>
      <c r="J21" s="6"/>
    </row>
    <row r="22" spans="4:10" x14ac:dyDescent="0.2">
      <c r="D22" s="28">
        <v>43739</v>
      </c>
      <c r="E22" s="6"/>
      <c r="F22" s="6"/>
      <c r="G22" s="6"/>
      <c r="H22" s="6"/>
      <c r="I22" s="6">
        <f t="shared" si="0"/>
        <v>0</v>
      </c>
      <c r="J22" s="6"/>
    </row>
    <row r="23" spans="4:10" x14ac:dyDescent="0.2">
      <c r="D23" s="28">
        <v>43770</v>
      </c>
      <c r="E23" s="6"/>
      <c r="F23" s="6"/>
      <c r="G23" s="6"/>
      <c r="H23" s="6"/>
      <c r="I23" s="6">
        <f t="shared" si="0"/>
        <v>0</v>
      </c>
      <c r="J23" s="6"/>
    </row>
    <row r="24" spans="4:10" x14ac:dyDescent="0.2">
      <c r="D24" s="28">
        <v>43800</v>
      </c>
      <c r="E24" s="6"/>
      <c r="F24" s="6"/>
      <c r="G24" s="6"/>
      <c r="H24" s="6"/>
      <c r="I24" s="6">
        <f t="shared" si="0"/>
        <v>0</v>
      </c>
      <c r="J24" s="6"/>
    </row>
    <row r="25" spans="4:10" x14ac:dyDescent="0.2">
      <c r="D25" s="28">
        <v>43831</v>
      </c>
      <c r="E25" s="6"/>
      <c r="F25" s="6"/>
      <c r="G25" s="6"/>
      <c r="H25" s="6"/>
      <c r="I25" s="6">
        <f t="shared" si="0"/>
        <v>0</v>
      </c>
      <c r="J25" s="6"/>
    </row>
    <row r="26" spans="4:10" x14ac:dyDescent="0.2">
      <c r="D26" s="28">
        <v>43862</v>
      </c>
      <c r="E26" s="6"/>
      <c r="F26" s="6"/>
      <c r="G26" s="6"/>
      <c r="H26" s="6"/>
      <c r="I26" s="6">
        <f t="shared" si="0"/>
        <v>0</v>
      </c>
      <c r="J26" s="6"/>
    </row>
    <row r="27" spans="4:10" x14ac:dyDescent="0.2">
      <c r="D27" s="28">
        <v>43891</v>
      </c>
      <c r="E27" s="6"/>
      <c r="F27" s="6"/>
      <c r="G27" s="6"/>
      <c r="H27" s="6"/>
      <c r="I27" s="6">
        <f t="shared" si="0"/>
        <v>0</v>
      </c>
      <c r="J27" s="6"/>
    </row>
    <row r="28" spans="4:10" x14ac:dyDescent="0.2">
      <c r="D28" s="28">
        <v>43922</v>
      </c>
      <c r="E28" s="6"/>
      <c r="F28" s="6"/>
      <c r="G28" s="6"/>
      <c r="H28" s="6"/>
      <c r="I28" s="6">
        <f t="shared" si="0"/>
        <v>0</v>
      </c>
      <c r="J28" s="6"/>
    </row>
    <row r="29" spans="4:10" x14ac:dyDescent="0.2">
      <c r="D29" s="28">
        <v>43952</v>
      </c>
      <c r="E29" s="6"/>
      <c r="F29" s="6"/>
      <c r="G29" s="6"/>
      <c r="H29" s="6"/>
      <c r="I29" s="6">
        <f t="shared" si="0"/>
        <v>0</v>
      </c>
      <c r="J29" s="6"/>
    </row>
    <row r="30" spans="4:10" x14ac:dyDescent="0.2">
      <c r="D30" s="28">
        <v>43983</v>
      </c>
      <c r="E30" s="6"/>
      <c r="F30" s="6"/>
      <c r="G30" s="6"/>
      <c r="H30" s="6"/>
      <c r="I30" s="6">
        <f t="shared" si="0"/>
        <v>0</v>
      </c>
      <c r="J30" s="6"/>
    </row>
    <row r="31" spans="4:10" x14ac:dyDescent="0.2">
      <c r="D31" s="28">
        <v>44013</v>
      </c>
      <c r="E31" s="6"/>
      <c r="F31" s="6"/>
      <c r="G31" s="6"/>
      <c r="H31" s="6"/>
      <c r="I31" s="6">
        <f t="shared" si="0"/>
        <v>0</v>
      </c>
      <c r="J31" s="6"/>
    </row>
    <row r="32" spans="4:10" x14ac:dyDescent="0.2">
      <c r="D32" s="28">
        <v>44044</v>
      </c>
      <c r="E32" s="6"/>
      <c r="F32" s="6"/>
      <c r="G32" s="6"/>
      <c r="H32" s="6"/>
      <c r="I32" s="6">
        <f t="shared" si="0"/>
        <v>0</v>
      </c>
      <c r="J32" s="6"/>
    </row>
    <row r="33" spans="4:10" x14ac:dyDescent="0.2">
      <c r="D33" s="28">
        <v>44075</v>
      </c>
      <c r="E33" s="6"/>
      <c r="F33" s="6"/>
      <c r="G33" s="6"/>
      <c r="H33" s="6"/>
      <c r="I33" s="6">
        <f t="shared" si="0"/>
        <v>0</v>
      </c>
      <c r="J3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</vt:lpstr>
      <vt:lpstr>Workshop_AML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2018-06-12T08:28:53Z</dcterms:created>
  <dcterms:modified xsi:type="dcterms:W3CDTF">2018-09-07T09:54:59Z</dcterms:modified>
</cp:coreProperties>
</file>