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3680" windowHeight="8580"/>
  </bookViews>
  <sheets>
    <sheet name="calculations" sheetId="1" r:id="rId1"/>
    <sheet name="parts order" sheetId="2" r:id="rId2"/>
    <sheet name="Sheet3" sheetId="3" r:id="rId3"/>
  </sheets>
  <definedNames>
    <definedName name="_xlnm.Print_Area" localSheetId="0">calculations!$A$1:$O$71</definedName>
    <definedName name="_xlnm.Print_Area" localSheetId="1">'parts order'!$A$3:$J$79</definedName>
  </definedNames>
  <calcPr calcId="125725"/>
</workbook>
</file>

<file path=xl/calcChain.xml><?xml version="1.0" encoding="utf-8"?>
<calcChain xmlns="http://schemas.openxmlformats.org/spreadsheetml/2006/main">
  <c r="I72" i="2"/>
  <c r="I75"/>
  <c r="I74"/>
  <c r="I73"/>
  <c r="I67"/>
  <c r="I64"/>
  <c r="I63"/>
  <c r="I62"/>
  <c r="C58"/>
  <c r="C59" s="1"/>
  <c r="I51"/>
  <c r="I71"/>
  <c r="I44"/>
  <c r="I41"/>
  <c r="I38"/>
  <c r="I70"/>
  <c r="I36"/>
  <c r="I26"/>
  <c r="I23"/>
  <c r="I17"/>
  <c r="I12"/>
  <c r="I9"/>
  <c r="I6"/>
  <c r="R78" i="1"/>
  <c r="R9"/>
  <c r="R12"/>
  <c r="R17"/>
  <c r="R23"/>
  <c r="R26"/>
  <c r="R36"/>
  <c r="R37"/>
  <c r="R39"/>
  <c r="R42"/>
  <c r="R45"/>
  <c r="R47"/>
  <c r="R53"/>
  <c r="R64"/>
  <c r="R66"/>
  <c r="R67"/>
  <c r="R70"/>
  <c r="R73"/>
  <c r="R74"/>
  <c r="R75"/>
  <c r="R76"/>
  <c r="R6"/>
  <c r="U16"/>
  <c r="U9"/>
  <c r="U10"/>
  <c r="U11"/>
  <c r="U12"/>
  <c r="U13"/>
  <c r="U14"/>
  <c r="U17"/>
  <c r="U18"/>
  <c r="U19"/>
  <c r="U20"/>
  <c r="U21"/>
  <c r="U22"/>
  <c r="U23"/>
  <c r="U24"/>
  <c r="U25"/>
  <c r="U8"/>
  <c r="U7"/>
  <c r="U6"/>
  <c r="T25"/>
  <c r="G60"/>
  <c r="G61" s="1"/>
  <c r="I6" s="1"/>
  <c r="F60"/>
  <c r="F61" s="1"/>
  <c r="E60"/>
  <c r="E61" s="1"/>
  <c r="H6" s="1"/>
  <c r="I77" i="2" l="1"/>
  <c r="H7" i="1"/>
  <c r="K6"/>
  <c r="I7"/>
  <c r="L6"/>
  <c r="K7" l="1"/>
  <c r="L7"/>
  <c r="I8"/>
  <c r="H8"/>
  <c r="H9" l="1"/>
  <c r="J8"/>
  <c r="I9"/>
  <c r="L8"/>
  <c r="K8"/>
  <c r="I10" l="1"/>
  <c r="T6" s="1"/>
  <c r="K9"/>
  <c r="L9"/>
  <c r="H10"/>
  <c r="J9"/>
  <c r="H11" l="1"/>
  <c r="J10"/>
  <c r="I11"/>
  <c r="T24" s="1"/>
  <c r="L10"/>
  <c r="K10"/>
  <c r="I12" l="1"/>
  <c r="K11"/>
  <c r="L11"/>
  <c r="H12"/>
  <c r="J11"/>
  <c r="H13" l="1"/>
  <c r="J12"/>
  <c r="I13"/>
  <c r="T21" s="1"/>
  <c r="L12"/>
  <c r="K12"/>
  <c r="I14" l="1"/>
  <c r="T8" s="1"/>
  <c r="K13"/>
  <c r="L13"/>
  <c r="H14"/>
  <c r="J13"/>
  <c r="H15" l="1"/>
  <c r="J14"/>
  <c r="I15"/>
  <c r="L14"/>
  <c r="K14"/>
  <c r="I16" l="1"/>
  <c r="T23" s="1"/>
  <c r="K15"/>
  <c r="L15"/>
  <c r="H16"/>
  <c r="J15"/>
  <c r="H17" l="1"/>
  <c r="J16"/>
  <c r="I17"/>
  <c r="L16"/>
  <c r="K16"/>
  <c r="I18" l="1"/>
  <c r="K17"/>
  <c r="L17"/>
  <c r="H18"/>
  <c r="H19" l="1"/>
  <c r="J18"/>
  <c r="L18"/>
  <c r="K18"/>
  <c r="I19"/>
  <c r="T7" s="1"/>
  <c r="I20" l="1"/>
  <c r="L19"/>
  <c r="K19"/>
  <c r="H20"/>
  <c r="J19"/>
  <c r="H21" l="1"/>
  <c r="I21"/>
  <c r="L20"/>
  <c r="K20"/>
  <c r="I22" l="1"/>
  <c r="T22" s="1"/>
  <c r="L21"/>
  <c r="K21"/>
  <c r="H22"/>
  <c r="J21"/>
  <c r="H23" l="1"/>
  <c r="J22"/>
  <c r="I23"/>
  <c r="L22"/>
  <c r="K22"/>
  <c r="I24" l="1"/>
  <c r="L23"/>
  <c r="K23"/>
  <c r="H24"/>
  <c r="I25" l="1"/>
  <c r="T9" s="1"/>
  <c r="L24"/>
  <c r="K24"/>
  <c r="H25"/>
  <c r="J24"/>
  <c r="H26" l="1"/>
  <c r="J25"/>
  <c r="I26"/>
  <c r="L25"/>
  <c r="K25"/>
  <c r="I27" l="1"/>
  <c r="T20" s="1"/>
  <c r="L26"/>
  <c r="K26"/>
  <c r="H27"/>
  <c r="J26"/>
  <c r="H28" l="1"/>
  <c r="J27"/>
  <c r="I28"/>
  <c r="L27"/>
  <c r="K27"/>
  <c r="I29" l="1"/>
  <c r="T10" s="1"/>
  <c r="L28"/>
  <c r="K28"/>
  <c r="H29"/>
  <c r="J28"/>
  <c r="I30" l="1"/>
  <c r="L29"/>
  <c r="K29"/>
  <c r="H30"/>
  <c r="J29"/>
  <c r="I31" l="1"/>
  <c r="T19" s="1"/>
  <c r="L30"/>
  <c r="K30"/>
  <c r="H31"/>
  <c r="J30"/>
  <c r="I32" l="1"/>
  <c r="L31"/>
  <c r="K31"/>
  <c r="H32"/>
  <c r="J31"/>
  <c r="I33" l="1"/>
  <c r="T11" s="1"/>
  <c r="L32"/>
  <c r="K32"/>
  <c r="H33"/>
  <c r="J32"/>
  <c r="I34" l="1"/>
  <c r="L33"/>
  <c r="K33"/>
  <c r="H34"/>
  <c r="J33"/>
  <c r="I35" l="1"/>
  <c r="T18" s="1"/>
  <c r="L34"/>
  <c r="K34"/>
  <c r="H35"/>
  <c r="J34"/>
  <c r="I36" l="1"/>
  <c r="L35"/>
  <c r="K35"/>
  <c r="H36"/>
  <c r="J35"/>
  <c r="I38" l="1"/>
  <c r="T12" s="1"/>
  <c r="L36"/>
  <c r="K36"/>
  <c r="H38"/>
  <c r="J36"/>
  <c r="I39" l="1"/>
  <c r="L38"/>
  <c r="K38"/>
  <c r="H39"/>
  <c r="J38"/>
  <c r="H41" l="1"/>
  <c r="J39"/>
  <c r="I41"/>
  <c r="T17" s="1"/>
  <c r="L39"/>
  <c r="K39"/>
  <c r="I42" l="1"/>
  <c r="L41"/>
  <c r="K41"/>
  <c r="H42"/>
  <c r="J41"/>
  <c r="H44" l="1"/>
  <c r="J42"/>
  <c r="I44"/>
  <c r="T13" s="1"/>
  <c r="L42"/>
  <c r="K42"/>
  <c r="I45" l="1"/>
  <c r="L44"/>
  <c r="K44"/>
  <c r="H45"/>
  <c r="J44"/>
  <c r="I46" l="1"/>
  <c r="L45"/>
  <c r="K45"/>
  <c r="H46"/>
  <c r="J45"/>
  <c r="I47" l="1"/>
  <c r="L46"/>
  <c r="K46"/>
  <c r="H47"/>
  <c r="J46"/>
  <c r="I48" l="1"/>
  <c r="L47"/>
  <c r="K47"/>
  <c r="H48"/>
  <c r="J47"/>
  <c r="I49" l="1"/>
  <c r="T16" s="1"/>
  <c r="L48"/>
  <c r="K48"/>
  <c r="H49"/>
  <c r="J48"/>
  <c r="I50" l="1"/>
  <c r="L49"/>
  <c r="K49"/>
  <c r="H50"/>
  <c r="J49"/>
  <c r="I54" l="1"/>
  <c r="T14" s="1"/>
  <c r="I51"/>
  <c r="K50"/>
  <c r="L50"/>
  <c r="H51"/>
  <c r="H52" s="1"/>
  <c r="J50"/>
  <c r="I52" l="1"/>
  <c r="L52" s="1"/>
  <c r="L51"/>
  <c r="L54" l="1"/>
</calcChain>
</file>

<file path=xl/sharedStrings.xml><?xml version="1.0" encoding="utf-8"?>
<sst xmlns="http://schemas.openxmlformats.org/spreadsheetml/2006/main" count="312" uniqueCount="150">
  <si>
    <t>Cathode</t>
  </si>
  <si>
    <t>R1</t>
  </si>
  <si>
    <t>R2</t>
  </si>
  <si>
    <t>R3</t>
  </si>
  <si>
    <t>DYNODE1</t>
  </si>
  <si>
    <t>R4</t>
  </si>
  <si>
    <t>F1</t>
  </si>
  <si>
    <t>F3</t>
  </si>
  <si>
    <t>F2</t>
  </si>
  <si>
    <t>R5</t>
  </si>
  <si>
    <t>DYNODE2</t>
  </si>
  <si>
    <t>R6</t>
  </si>
  <si>
    <t>DYNODE3</t>
  </si>
  <si>
    <t>DYNODE4</t>
  </si>
  <si>
    <t>R9</t>
  </si>
  <si>
    <t>R10</t>
  </si>
  <si>
    <t>DYNODE5</t>
  </si>
  <si>
    <t>R11</t>
  </si>
  <si>
    <t>DYNODE6</t>
  </si>
  <si>
    <t>R12</t>
  </si>
  <si>
    <t>DYNODE7</t>
  </si>
  <si>
    <t>R13</t>
  </si>
  <si>
    <t>DYNODE8</t>
  </si>
  <si>
    <t>R14</t>
  </si>
  <si>
    <t>DYNODE9</t>
  </si>
  <si>
    <t>R15</t>
  </si>
  <si>
    <t>DYNODE10</t>
  </si>
  <si>
    <t>R16 / C1</t>
  </si>
  <si>
    <t>DYNODE11</t>
  </si>
  <si>
    <t>R17 / C2</t>
  </si>
  <si>
    <t>DYNODE12</t>
  </si>
  <si>
    <t>R18 /C3</t>
  </si>
  <si>
    <t>DYNODE13</t>
  </si>
  <si>
    <t>R19</t>
  </si>
  <si>
    <t xml:space="preserve"> R20 </t>
  </si>
  <si>
    <t xml:space="preserve">//c4 </t>
  </si>
  <si>
    <t>//C5</t>
  </si>
  <si>
    <t>Dynode14</t>
  </si>
  <si>
    <t>R21</t>
  </si>
  <si>
    <t xml:space="preserve"> //C6</t>
  </si>
  <si>
    <t>//C7</t>
  </si>
  <si>
    <t>R22</t>
  </si>
  <si>
    <t>Anode</t>
  </si>
  <si>
    <t>R101</t>
  </si>
  <si>
    <t>RES original</t>
  </si>
  <si>
    <t>res new</t>
  </si>
  <si>
    <t>Vorig</t>
  </si>
  <si>
    <t>Vmod</t>
  </si>
  <si>
    <t>PIN no</t>
  </si>
  <si>
    <t>unused</t>
  </si>
  <si>
    <t>R7</t>
  </si>
  <si>
    <t>R8</t>
  </si>
  <si>
    <t>total chain RES</t>
  </si>
  <si>
    <t>Current (mA)</t>
  </si>
  <si>
    <t>R106</t>
  </si>
  <si>
    <t>percent</t>
  </si>
  <si>
    <t>vdrop</t>
  </si>
  <si>
    <t>power</t>
  </si>
  <si>
    <t>Power total</t>
  </si>
  <si>
    <t>(watts)</t>
  </si>
  <si>
    <t>anode  voltage 2KV</t>
  </si>
  <si>
    <t>VDiff from</t>
  </si>
  <si>
    <t>original</t>
  </si>
  <si>
    <t>package</t>
  </si>
  <si>
    <t>required</t>
  </si>
  <si>
    <t>component</t>
  </si>
  <si>
    <t>value (K)</t>
  </si>
  <si>
    <t>Farnell no</t>
  </si>
  <si>
    <t>R23</t>
  </si>
  <si>
    <t>R24</t>
  </si>
  <si>
    <t>R25</t>
  </si>
  <si>
    <t>R26</t>
  </si>
  <si>
    <t>200v</t>
  </si>
  <si>
    <t>10nF</t>
  </si>
  <si>
    <t>R27</t>
  </si>
  <si>
    <t>51R</t>
  </si>
  <si>
    <t>10K</t>
  </si>
  <si>
    <t>R123</t>
  </si>
  <si>
    <t>1M0</t>
  </si>
  <si>
    <t>HV</t>
  </si>
  <si>
    <t>wire-end</t>
  </si>
  <si>
    <t>1.6kv</t>
  </si>
  <si>
    <t>110-0281</t>
  </si>
  <si>
    <t>140-0013</t>
  </si>
  <si>
    <t>pulse proof</t>
  </si>
  <si>
    <t>C1</t>
  </si>
  <si>
    <t>C2</t>
  </si>
  <si>
    <t>C3</t>
  </si>
  <si>
    <t>other components</t>
  </si>
  <si>
    <t>C8</t>
  </si>
  <si>
    <t>C9</t>
  </si>
  <si>
    <t>20nF</t>
  </si>
  <si>
    <t>not used</t>
  </si>
  <si>
    <t>2KV</t>
  </si>
  <si>
    <t>47nF</t>
  </si>
  <si>
    <t xml:space="preserve">volts between pins </t>
  </si>
  <si>
    <t xml:space="preserve">on pins </t>
  </si>
  <si>
    <t>diff</t>
  </si>
  <si>
    <t>pin</t>
  </si>
  <si>
    <t>116-6835</t>
  </si>
  <si>
    <t>116-6836</t>
  </si>
  <si>
    <t>141-3940</t>
  </si>
  <si>
    <t>link pins</t>
  </si>
  <si>
    <t>149-319</t>
  </si>
  <si>
    <t>links</t>
  </si>
  <si>
    <t>149-313</t>
  </si>
  <si>
    <t>red loops</t>
  </si>
  <si>
    <t>green loops</t>
  </si>
  <si>
    <t>873-1209</t>
  </si>
  <si>
    <t>873-1217</t>
  </si>
  <si>
    <t>140-0262</t>
  </si>
  <si>
    <t>140-0116</t>
  </si>
  <si>
    <t>qty</t>
  </si>
  <si>
    <t>140-0539</t>
  </si>
  <si>
    <t>each</t>
  </si>
  <si>
    <t>tot</t>
  </si>
  <si>
    <t>140-0390</t>
  </si>
  <si>
    <t>139-9972</t>
  </si>
  <si>
    <t>140-0807</t>
  </si>
  <si>
    <t>933-3347</t>
  </si>
  <si>
    <t>139-9978</t>
  </si>
  <si>
    <t>933-3134</t>
  </si>
  <si>
    <t>140-0392</t>
  </si>
  <si>
    <t>140-0397</t>
  </si>
  <si>
    <t>140-0401</t>
  </si>
  <si>
    <t>140-0383</t>
  </si>
  <si>
    <t>140-0348</t>
  </si>
  <si>
    <t>139-9878</t>
  </si>
  <si>
    <t>total</t>
  </si>
  <si>
    <t>1meg</t>
  </si>
  <si>
    <t>item</t>
  </si>
  <si>
    <t>resistor</t>
  </si>
  <si>
    <t>pcb socket</t>
  </si>
  <si>
    <t>capacitor</t>
  </si>
  <si>
    <t>shorting plug</t>
  </si>
  <si>
    <t>PCB loops red</t>
  </si>
  <si>
    <t>pcb loops green</t>
  </si>
  <si>
    <t>description/value</t>
  </si>
  <si>
    <t>0805</t>
  </si>
  <si>
    <t>0603</t>
  </si>
  <si>
    <t>390K</t>
  </si>
  <si>
    <t>180K</t>
  </si>
  <si>
    <t>750K</t>
  </si>
  <si>
    <t>510K</t>
  </si>
  <si>
    <t>300K</t>
  </si>
  <si>
    <t>360K</t>
  </si>
  <si>
    <t>470K</t>
  </si>
  <si>
    <t>680K</t>
  </si>
  <si>
    <t>910K</t>
  </si>
  <si>
    <t>200K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</si>
</sst>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1" fontId="0" fillId="3" borderId="0" xfId="0" applyNumberFormat="1" applyFill="1"/>
    <xf numFmtId="1" fontId="0" fillId="4" borderId="0" xfId="0" applyNumberFormat="1" applyFill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8"/>
  <sheetViews>
    <sheetView tabSelected="1" topLeftCell="C1" workbookViewId="0">
      <selection activeCell="H6" sqref="H6:I54"/>
    </sheetView>
  </sheetViews>
  <sheetFormatPr defaultRowHeight="15"/>
  <cols>
    <col min="3" max="3" width="5.5703125" customWidth="1"/>
    <col min="4" max="4" width="10.7109375" customWidth="1"/>
    <col min="5" max="5" width="4.85546875" customWidth="1"/>
    <col min="6" max="6" width="8.5703125" customWidth="1"/>
    <col min="7" max="7" width="8.42578125" customWidth="1"/>
    <col min="8" max="9" width="9.140625" customWidth="1"/>
    <col min="10" max="10" width="9.85546875" customWidth="1"/>
    <col min="11" max="12" width="9.140625" customWidth="1"/>
  </cols>
  <sheetData>
    <row r="2" spans="2:21">
      <c r="C2" t="s">
        <v>60</v>
      </c>
      <c r="E2">
        <v>2</v>
      </c>
      <c r="J2" t="s">
        <v>61</v>
      </c>
      <c r="T2" t="s">
        <v>95</v>
      </c>
    </row>
    <row r="3" spans="2:21">
      <c r="D3" s="3" t="s">
        <v>48</v>
      </c>
      <c r="E3" t="s">
        <v>44</v>
      </c>
      <c r="F3" t="s">
        <v>45</v>
      </c>
      <c r="H3" t="s">
        <v>46</v>
      </c>
      <c r="I3" t="s">
        <v>47</v>
      </c>
      <c r="J3" t="s">
        <v>62</v>
      </c>
      <c r="K3" t="s">
        <v>56</v>
      </c>
      <c r="L3" t="s">
        <v>57</v>
      </c>
      <c r="M3" t="s">
        <v>63</v>
      </c>
      <c r="O3" t="s">
        <v>67</v>
      </c>
      <c r="P3" s="4" t="s">
        <v>112</v>
      </c>
      <c r="Q3" s="4" t="s">
        <v>114</v>
      </c>
      <c r="R3" s="4" t="s">
        <v>115</v>
      </c>
    </row>
    <row r="4" spans="2:21">
      <c r="C4" t="s">
        <v>65</v>
      </c>
      <c r="G4" s="3" t="s">
        <v>66</v>
      </c>
      <c r="J4" t="s">
        <v>55</v>
      </c>
      <c r="L4" t="s">
        <v>59</v>
      </c>
      <c r="M4" t="s">
        <v>64</v>
      </c>
      <c r="S4" t="s">
        <v>98</v>
      </c>
      <c r="T4" t="s">
        <v>96</v>
      </c>
      <c r="U4" t="s">
        <v>97</v>
      </c>
    </row>
    <row r="5" spans="2:21">
      <c r="B5" t="s">
        <v>0</v>
      </c>
      <c r="D5">
        <v>20</v>
      </c>
      <c r="H5">
        <v>0</v>
      </c>
      <c r="I5">
        <v>0</v>
      </c>
    </row>
    <row r="6" spans="2:21">
      <c r="C6" t="s">
        <v>1</v>
      </c>
      <c r="E6">
        <v>750</v>
      </c>
      <c r="F6">
        <v>1500</v>
      </c>
      <c r="G6">
        <v>1000</v>
      </c>
      <c r="H6" s="1">
        <f>H5+E6*$E61</f>
        <v>246.26498111968476</v>
      </c>
      <c r="I6" s="1">
        <f t="shared" ref="I6:I36" si="0">I5+G6*$G$61</f>
        <v>163.26530612244898</v>
      </c>
      <c r="J6" s="1"/>
      <c r="K6" s="1">
        <f>I6-I5</f>
        <v>163.26530612244898</v>
      </c>
      <c r="L6" s="2">
        <f t="shared" ref="L6:L36" si="1">((I6-I5)*$G$61)/1000</f>
        <v>2.6655560183256974E-2</v>
      </c>
      <c r="M6">
        <v>1206</v>
      </c>
      <c r="O6" t="s">
        <v>113</v>
      </c>
      <c r="P6">
        <v>30</v>
      </c>
      <c r="Q6">
        <v>0.10100000000000001</v>
      </c>
      <c r="R6">
        <f>P6*Q6</f>
        <v>3.0300000000000002</v>
      </c>
      <c r="S6">
        <v>1</v>
      </c>
      <c r="T6" s="6">
        <f>I10</f>
        <v>553.46938775510205</v>
      </c>
      <c r="U6" s="6">
        <f>T6-T25</f>
        <v>553.46938775510205</v>
      </c>
    </row>
    <row r="7" spans="2:21">
      <c r="C7" t="s">
        <v>43</v>
      </c>
      <c r="E7">
        <v>0</v>
      </c>
      <c r="F7">
        <v>0</v>
      </c>
      <c r="G7">
        <v>1000</v>
      </c>
      <c r="H7" s="1">
        <f t="shared" ref="H7:H36" si="2">H6+E7*$E$61</f>
        <v>246.26498111968476</v>
      </c>
      <c r="I7" s="1">
        <f t="shared" si="0"/>
        <v>326.53061224489795</v>
      </c>
      <c r="J7" s="1"/>
      <c r="K7" s="1">
        <f t="shared" ref="K7:K50" si="3">I7-I6</f>
        <v>163.26530612244898</v>
      </c>
      <c r="L7" s="2">
        <f t="shared" si="1"/>
        <v>2.6655560183256974E-2</v>
      </c>
      <c r="M7">
        <v>1206</v>
      </c>
      <c r="O7" t="s">
        <v>113</v>
      </c>
      <c r="S7">
        <v>2</v>
      </c>
      <c r="T7" s="7">
        <f>I19</f>
        <v>991.0204081632653</v>
      </c>
      <c r="U7" s="1">
        <f>T6-T7</f>
        <v>-437.55102040816325</v>
      </c>
    </row>
    <row r="8" spans="2:21">
      <c r="C8" t="s">
        <v>2</v>
      </c>
      <c r="E8">
        <v>750</v>
      </c>
      <c r="F8">
        <v>1500</v>
      </c>
      <c r="G8">
        <v>1000</v>
      </c>
      <c r="H8" s="1">
        <f t="shared" si="2"/>
        <v>492.52996223936952</v>
      </c>
      <c r="I8" s="1">
        <f t="shared" si="0"/>
        <v>489.79591836734693</v>
      </c>
      <c r="J8" s="1">
        <f t="shared" ref="J6:J36" si="4">(H8-I8)*100/H8</f>
        <v>0.5551020408163212</v>
      </c>
      <c r="K8" s="1">
        <f t="shared" si="3"/>
        <v>163.26530612244898</v>
      </c>
      <c r="L8" s="2">
        <f t="shared" si="1"/>
        <v>2.6655560183256974E-2</v>
      </c>
      <c r="M8">
        <v>1206</v>
      </c>
      <c r="O8" t="s">
        <v>113</v>
      </c>
      <c r="S8">
        <v>3</v>
      </c>
      <c r="T8" s="7">
        <f>I14</f>
        <v>582.85714285714289</v>
      </c>
      <c r="U8" s="7">
        <f>T7-T8</f>
        <v>408.16326530612241</v>
      </c>
    </row>
    <row r="9" spans="2:21">
      <c r="C9" t="s">
        <v>3</v>
      </c>
      <c r="E9">
        <v>200</v>
      </c>
      <c r="F9">
        <v>400</v>
      </c>
      <c r="G9">
        <v>390</v>
      </c>
      <c r="H9" s="1">
        <f t="shared" si="2"/>
        <v>558.20062387128542</v>
      </c>
      <c r="I9" s="1">
        <f t="shared" si="0"/>
        <v>553.46938775510205</v>
      </c>
      <c r="J9" s="1">
        <f t="shared" si="4"/>
        <v>0.84758703481390874</v>
      </c>
      <c r="K9" s="1">
        <f t="shared" si="3"/>
        <v>63.673469387755119</v>
      </c>
      <c r="L9" s="2">
        <f t="shared" si="1"/>
        <v>1.0395668471470224E-2</v>
      </c>
      <c r="M9">
        <v>805</v>
      </c>
      <c r="O9" t="s">
        <v>116</v>
      </c>
      <c r="P9">
        <v>10</v>
      </c>
      <c r="Q9">
        <v>0.05</v>
      </c>
      <c r="R9">
        <f t="shared" ref="R9:R70" si="5">P9*Q9</f>
        <v>0.5</v>
      </c>
      <c r="S9">
        <v>4</v>
      </c>
      <c r="T9" s="1">
        <f>I25</f>
        <v>1237.5510204081631</v>
      </c>
      <c r="U9" s="1">
        <f t="shared" ref="U9:U25" si="6">T8-T9</f>
        <v>-654.69387755102025</v>
      </c>
    </row>
    <row r="10" spans="2:21">
      <c r="B10" t="s">
        <v>4</v>
      </c>
      <c r="D10">
        <v>1</v>
      </c>
      <c r="H10" s="1">
        <f t="shared" si="2"/>
        <v>558.20062387128542</v>
      </c>
      <c r="I10" s="1">
        <f t="shared" si="0"/>
        <v>553.46938775510205</v>
      </c>
      <c r="J10" s="1">
        <f t="shared" si="4"/>
        <v>0.84758703481390874</v>
      </c>
      <c r="K10" s="1">
        <f t="shared" si="3"/>
        <v>0</v>
      </c>
      <c r="L10" s="2">
        <f t="shared" si="1"/>
        <v>0</v>
      </c>
      <c r="S10">
        <v>5</v>
      </c>
      <c r="T10" s="1">
        <f>I29</f>
        <v>1335.5102040816325</v>
      </c>
      <c r="U10" s="1">
        <f t="shared" si="6"/>
        <v>-97.959183673469397</v>
      </c>
    </row>
    <row r="11" spans="2:21">
      <c r="B11" t="s">
        <v>8</v>
      </c>
      <c r="D11">
        <v>19</v>
      </c>
      <c r="H11" s="1">
        <f t="shared" si="2"/>
        <v>558.20062387128542</v>
      </c>
      <c r="I11" s="1">
        <f t="shared" si="0"/>
        <v>553.46938775510205</v>
      </c>
      <c r="J11" s="1">
        <f t="shared" si="4"/>
        <v>0.84758703481390874</v>
      </c>
      <c r="K11" s="1">
        <f t="shared" si="3"/>
        <v>0</v>
      </c>
      <c r="L11" s="2">
        <f t="shared" si="1"/>
        <v>0</v>
      </c>
      <c r="S11">
        <v>6</v>
      </c>
      <c r="T11" s="1">
        <f>I33</f>
        <v>1433.4693877551019</v>
      </c>
      <c r="U11" s="1">
        <f t="shared" si="6"/>
        <v>-97.959183673469397</v>
      </c>
    </row>
    <row r="12" spans="2:21">
      <c r="C12" t="s">
        <v>5</v>
      </c>
      <c r="E12">
        <v>91</v>
      </c>
      <c r="F12">
        <v>182</v>
      </c>
      <c r="G12">
        <v>180</v>
      </c>
      <c r="H12" s="1">
        <f t="shared" si="2"/>
        <v>588.0807749138072</v>
      </c>
      <c r="I12" s="1">
        <f t="shared" si="0"/>
        <v>582.85714285714289</v>
      </c>
      <c r="J12" s="1">
        <f t="shared" si="4"/>
        <v>0.88825077769799954</v>
      </c>
      <c r="K12" s="1">
        <f t="shared" si="3"/>
        <v>29.387755102040842</v>
      </c>
      <c r="L12" s="2">
        <f t="shared" si="1"/>
        <v>4.7980008329862591E-3</v>
      </c>
      <c r="M12">
        <v>603</v>
      </c>
      <c r="O12" t="s">
        <v>117</v>
      </c>
      <c r="P12">
        <v>10</v>
      </c>
      <c r="Q12">
        <v>9.1999999999999998E-2</v>
      </c>
      <c r="R12">
        <f t="shared" si="5"/>
        <v>0.91999999999999993</v>
      </c>
      <c r="S12">
        <v>7</v>
      </c>
      <c r="T12" s="1">
        <f>I38</f>
        <v>1541.2244897959183</v>
      </c>
      <c r="U12" s="1">
        <f t="shared" si="6"/>
        <v>-107.75510204081638</v>
      </c>
    </row>
    <row r="13" spans="2:21">
      <c r="B13" t="s">
        <v>6</v>
      </c>
      <c r="D13">
        <v>16</v>
      </c>
      <c r="H13" s="1">
        <f t="shared" si="2"/>
        <v>588.0807749138072</v>
      </c>
      <c r="I13" s="1">
        <f t="shared" si="0"/>
        <v>582.85714285714289</v>
      </c>
      <c r="J13" s="1">
        <f t="shared" si="4"/>
        <v>0.88825077769799954</v>
      </c>
      <c r="K13" s="1">
        <f t="shared" si="3"/>
        <v>0</v>
      </c>
      <c r="L13" s="2">
        <f t="shared" si="1"/>
        <v>0</v>
      </c>
      <c r="S13">
        <v>8</v>
      </c>
      <c r="T13" s="1">
        <f>I44</f>
        <v>1728.9795918367347</v>
      </c>
      <c r="U13" s="1">
        <f t="shared" si="6"/>
        <v>-187.75510204081638</v>
      </c>
    </row>
    <row r="14" spans="2:21">
      <c r="B14" t="s">
        <v>7</v>
      </c>
      <c r="D14">
        <v>3</v>
      </c>
      <c r="H14" s="1">
        <f t="shared" si="2"/>
        <v>588.0807749138072</v>
      </c>
      <c r="I14" s="1">
        <f t="shared" si="0"/>
        <v>582.85714285714289</v>
      </c>
      <c r="J14" s="1">
        <f t="shared" si="4"/>
        <v>0.88825077769799954</v>
      </c>
      <c r="K14" s="1">
        <f t="shared" si="3"/>
        <v>0</v>
      </c>
      <c r="L14" s="2">
        <f t="shared" si="1"/>
        <v>0</v>
      </c>
      <c r="S14">
        <v>9</v>
      </c>
      <c r="T14" s="1">
        <f>I54</f>
        <v>2000</v>
      </c>
      <c r="U14" s="1">
        <f t="shared" si="6"/>
        <v>-271.0204081632653</v>
      </c>
    </row>
    <row r="15" spans="2:21">
      <c r="C15" t="s">
        <v>9</v>
      </c>
      <c r="E15">
        <v>510</v>
      </c>
      <c r="F15">
        <v>1020</v>
      </c>
      <c r="G15">
        <v>1000</v>
      </c>
      <c r="H15" s="1">
        <f t="shared" si="2"/>
        <v>755.54096207519285</v>
      </c>
      <c r="I15" s="1">
        <f t="shared" si="0"/>
        <v>746.12244897959181</v>
      </c>
      <c r="J15" s="1">
        <f t="shared" si="4"/>
        <v>1.2465919875120808</v>
      </c>
      <c r="K15" s="1">
        <f t="shared" si="3"/>
        <v>163.26530612244892</v>
      </c>
      <c r="L15" s="2">
        <f t="shared" si="1"/>
        <v>2.6655560183256963E-2</v>
      </c>
      <c r="M15">
        <v>1206</v>
      </c>
      <c r="O15" t="s">
        <v>113</v>
      </c>
      <c r="S15">
        <v>10</v>
      </c>
      <c r="T15" s="1" t="s">
        <v>49</v>
      </c>
      <c r="U15" s="1"/>
    </row>
    <row r="16" spans="2:21">
      <c r="B16" t="s">
        <v>10</v>
      </c>
      <c r="D16">
        <v>18</v>
      </c>
      <c r="H16" s="1">
        <f t="shared" si="2"/>
        <v>755.54096207519285</v>
      </c>
      <c r="I16" s="1">
        <f t="shared" si="0"/>
        <v>746.12244897959181</v>
      </c>
      <c r="J16" s="1">
        <f t="shared" si="4"/>
        <v>1.2465919875120808</v>
      </c>
      <c r="K16" s="1">
        <f t="shared" si="3"/>
        <v>0</v>
      </c>
      <c r="L16" s="2">
        <f t="shared" si="1"/>
        <v>0</v>
      </c>
      <c r="S16">
        <v>11</v>
      </c>
      <c r="T16" s="1">
        <f>I49</f>
        <v>1877.5510204081634</v>
      </c>
      <c r="U16" s="1">
        <f>T14-T16</f>
        <v>122.44897959183663</v>
      </c>
    </row>
    <row r="17" spans="2:21">
      <c r="C17" t="s">
        <v>11</v>
      </c>
      <c r="E17">
        <v>750</v>
      </c>
      <c r="F17">
        <v>1500</v>
      </c>
      <c r="G17">
        <v>750</v>
      </c>
      <c r="H17" s="1">
        <f t="shared" si="2"/>
        <v>1001.8059431948776</v>
      </c>
      <c r="I17" s="1">
        <f t="shared" si="0"/>
        <v>868.57142857142856</v>
      </c>
      <c r="J17" s="1"/>
      <c r="K17" s="1">
        <f t="shared" si="3"/>
        <v>122.44897959183675</v>
      </c>
      <c r="L17" s="2">
        <f t="shared" si="1"/>
        <v>1.999167013744273E-2</v>
      </c>
      <c r="M17">
        <v>805</v>
      </c>
      <c r="O17" t="s">
        <v>118</v>
      </c>
      <c r="P17">
        <v>20</v>
      </c>
      <c r="Q17">
        <v>0.08</v>
      </c>
      <c r="R17">
        <f t="shared" si="5"/>
        <v>1.6</v>
      </c>
      <c r="S17">
        <v>12</v>
      </c>
      <c r="T17" s="1">
        <f>I41</f>
        <v>1617.9591836734694</v>
      </c>
      <c r="U17" s="1">
        <f t="shared" si="6"/>
        <v>259.59183673469397</v>
      </c>
    </row>
    <row r="18" spans="2:21">
      <c r="C18" t="s">
        <v>54</v>
      </c>
      <c r="E18">
        <v>0</v>
      </c>
      <c r="F18">
        <v>0</v>
      </c>
      <c r="G18">
        <v>750</v>
      </c>
      <c r="H18" s="1">
        <f t="shared" si="2"/>
        <v>1001.8059431948776</v>
      </c>
      <c r="I18" s="1">
        <f t="shared" si="0"/>
        <v>991.0204081632653</v>
      </c>
      <c r="J18" s="1">
        <f t="shared" si="4"/>
        <v>1.0766092080883416</v>
      </c>
      <c r="K18" s="1">
        <f t="shared" si="3"/>
        <v>122.44897959183675</v>
      </c>
      <c r="L18" s="2">
        <f t="shared" si="1"/>
        <v>1.999167013744273E-2</v>
      </c>
      <c r="M18">
        <v>805</v>
      </c>
      <c r="O18" t="s">
        <v>110</v>
      </c>
      <c r="S18">
        <v>13</v>
      </c>
      <c r="T18" s="1">
        <f>I35</f>
        <v>1482.4489795918366</v>
      </c>
      <c r="U18" s="1">
        <f t="shared" si="6"/>
        <v>135.51020408163276</v>
      </c>
    </row>
    <row r="19" spans="2:21">
      <c r="B19" t="s">
        <v>12</v>
      </c>
      <c r="D19">
        <v>2</v>
      </c>
      <c r="H19" s="1">
        <f t="shared" si="2"/>
        <v>1001.8059431948776</v>
      </c>
      <c r="I19" s="1">
        <f t="shared" si="0"/>
        <v>991.0204081632653</v>
      </c>
      <c r="J19" s="1">
        <f t="shared" si="4"/>
        <v>1.0766092080883416</v>
      </c>
      <c r="K19" s="1">
        <f t="shared" si="3"/>
        <v>0</v>
      </c>
      <c r="L19" s="2">
        <f t="shared" si="1"/>
        <v>0</v>
      </c>
      <c r="S19">
        <v>14</v>
      </c>
      <c r="T19" s="1">
        <f>I31</f>
        <v>1384.4897959183672</v>
      </c>
      <c r="U19" s="1">
        <f t="shared" si="6"/>
        <v>97.959183673469397</v>
      </c>
    </row>
    <row r="20" spans="2:21">
      <c r="C20" t="s">
        <v>50</v>
      </c>
      <c r="E20">
        <v>300</v>
      </c>
      <c r="F20">
        <v>600</v>
      </c>
      <c r="G20">
        <v>1000</v>
      </c>
      <c r="H20" s="1">
        <f t="shared" si="2"/>
        <v>1100.3119356427515</v>
      </c>
      <c r="I20" s="1">
        <f t="shared" si="0"/>
        <v>1154.2857142857142</v>
      </c>
      <c r="J20" s="1"/>
      <c r="K20" s="1">
        <f t="shared" si="3"/>
        <v>163.26530612244892</v>
      </c>
      <c r="L20" s="2">
        <f t="shared" si="1"/>
        <v>2.6655560183256963E-2</v>
      </c>
      <c r="M20">
        <v>1206</v>
      </c>
      <c r="O20" t="s">
        <v>113</v>
      </c>
      <c r="S20">
        <v>15</v>
      </c>
      <c r="T20" s="8">
        <f>I27</f>
        <v>1286.5306122448978</v>
      </c>
      <c r="U20" s="1">
        <f t="shared" si="6"/>
        <v>97.959183673469397</v>
      </c>
    </row>
    <row r="21" spans="2:21">
      <c r="C21" t="s">
        <v>51</v>
      </c>
      <c r="E21">
        <v>200</v>
      </c>
      <c r="F21">
        <v>400</v>
      </c>
      <c r="H21" s="1">
        <f t="shared" si="2"/>
        <v>1165.9825972746673</v>
      </c>
      <c r="I21" s="1">
        <f t="shared" si="0"/>
        <v>1154.2857142857142</v>
      </c>
      <c r="J21" s="1">
        <f t="shared" si="4"/>
        <v>1.0031781791849264</v>
      </c>
      <c r="K21" s="1">
        <f t="shared" si="3"/>
        <v>0</v>
      </c>
      <c r="L21" s="2">
        <f t="shared" si="1"/>
        <v>0</v>
      </c>
      <c r="S21">
        <v>16</v>
      </c>
      <c r="T21" s="8">
        <f>I13</f>
        <v>582.85714285714289</v>
      </c>
      <c r="U21" s="8">
        <f t="shared" si="6"/>
        <v>703.67346938775495</v>
      </c>
    </row>
    <row r="22" spans="2:21">
      <c r="B22" t="s">
        <v>13</v>
      </c>
      <c r="D22">
        <v>17</v>
      </c>
      <c r="H22" s="1">
        <f t="shared" si="2"/>
        <v>1165.9825972746673</v>
      </c>
      <c r="I22" s="1">
        <f t="shared" si="0"/>
        <v>1154.2857142857142</v>
      </c>
      <c r="J22" s="1">
        <f t="shared" si="4"/>
        <v>1.0031781791849264</v>
      </c>
      <c r="K22" s="1">
        <f t="shared" si="3"/>
        <v>0</v>
      </c>
      <c r="L22" s="2">
        <f t="shared" si="1"/>
        <v>0</v>
      </c>
      <c r="S22">
        <v>17</v>
      </c>
      <c r="T22" s="7">
        <f>I22</f>
        <v>1154.2857142857142</v>
      </c>
      <c r="U22" s="1">
        <f t="shared" si="6"/>
        <v>-571.42857142857133</v>
      </c>
    </row>
    <row r="23" spans="2:21">
      <c r="C23" t="s">
        <v>14</v>
      </c>
      <c r="E23">
        <v>100</v>
      </c>
      <c r="F23">
        <v>200</v>
      </c>
      <c r="G23">
        <v>510</v>
      </c>
      <c r="H23" s="1">
        <f t="shared" si="2"/>
        <v>1198.8179280906254</v>
      </c>
      <c r="I23" s="1">
        <f t="shared" si="0"/>
        <v>1237.5510204081631</v>
      </c>
      <c r="J23" s="1"/>
      <c r="K23" s="1">
        <f t="shared" si="3"/>
        <v>83.265306122448919</v>
      </c>
      <c r="L23" s="2">
        <f t="shared" si="1"/>
        <v>1.3594335693461048E-2</v>
      </c>
      <c r="M23">
        <v>805</v>
      </c>
      <c r="O23" t="s">
        <v>119</v>
      </c>
      <c r="P23">
        <v>50</v>
      </c>
      <c r="Q23">
        <v>2.3E-2</v>
      </c>
      <c r="R23">
        <f t="shared" si="5"/>
        <v>1.1499999999999999</v>
      </c>
      <c r="S23">
        <v>18</v>
      </c>
      <c r="T23" s="7">
        <f>I16</f>
        <v>746.12244897959181</v>
      </c>
      <c r="U23" s="7">
        <f t="shared" si="6"/>
        <v>408.16326530612241</v>
      </c>
    </row>
    <row r="24" spans="2:21">
      <c r="C24" t="s">
        <v>15</v>
      </c>
      <c r="E24">
        <v>150</v>
      </c>
      <c r="F24">
        <v>300</v>
      </c>
      <c r="H24" s="1">
        <f t="shared" si="2"/>
        <v>1248.0709243145623</v>
      </c>
      <c r="I24" s="1">
        <f t="shared" si="0"/>
        <v>1237.5510204081631</v>
      </c>
      <c r="J24" s="1">
        <f t="shared" si="4"/>
        <v>0.84289311620464435</v>
      </c>
      <c r="K24" s="1">
        <f t="shared" si="3"/>
        <v>0</v>
      </c>
      <c r="L24" s="2">
        <f t="shared" si="1"/>
        <v>0</v>
      </c>
      <c r="M24" t="s">
        <v>92</v>
      </c>
      <c r="S24">
        <v>19</v>
      </c>
      <c r="T24" s="1">
        <f>I11</f>
        <v>553.46938775510205</v>
      </c>
      <c r="U24" s="1">
        <f t="shared" si="6"/>
        <v>192.65306122448976</v>
      </c>
    </row>
    <row r="25" spans="2:21">
      <c r="B25" t="s">
        <v>16</v>
      </c>
      <c r="D25">
        <v>4</v>
      </c>
      <c r="H25" s="1">
        <f t="shared" si="2"/>
        <v>1248.0709243145623</v>
      </c>
      <c r="I25" s="1">
        <f t="shared" si="0"/>
        <v>1237.5510204081631</v>
      </c>
      <c r="J25" s="1">
        <f t="shared" si="4"/>
        <v>0.84289311620464435</v>
      </c>
      <c r="K25" s="1">
        <f t="shared" si="3"/>
        <v>0</v>
      </c>
      <c r="L25" s="2">
        <f t="shared" si="1"/>
        <v>0</v>
      </c>
      <c r="S25">
        <v>20</v>
      </c>
      <c r="T25" s="6">
        <f>I5</f>
        <v>0</v>
      </c>
      <c r="U25" s="1">
        <f t="shared" si="6"/>
        <v>553.46938775510205</v>
      </c>
    </row>
    <row r="26" spans="2:21">
      <c r="C26" t="s">
        <v>17</v>
      </c>
      <c r="E26">
        <v>150</v>
      </c>
      <c r="F26">
        <v>300</v>
      </c>
      <c r="G26">
        <v>300</v>
      </c>
      <c r="H26" s="1">
        <f t="shared" si="2"/>
        <v>1297.3239205384991</v>
      </c>
      <c r="I26" s="1">
        <f t="shared" si="0"/>
        <v>1286.5306122448978</v>
      </c>
      <c r="J26" s="1">
        <f t="shared" si="4"/>
        <v>0.8319671072681023</v>
      </c>
      <c r="K26" s="1">
        <f t="shared" si="3"/>
        <v>48.979591836734699</v>
      </c>
      <c r="L26" s="2">
        <f t="shared" si="1"/>
        <v>7.9966680549770925E-3</v>
      </c>
      <c r="M26">
        <v>603</v>
      </c>
      <c r="O26" t="s">
        <v>120</v>
      </c>
      <c r="P26">
        <v>30</v>
      </c>
      <c r="Q26">
        <v>0.114</v>
      </c>
      <c r="R26">
        <f t="shared" si="5"/>
        <v>3.42</v>
      </c>
    </row>
    <row r="27" spans="2:21">
      <c r="B27" t="s">
        <v>18</v>
      </c>
      <c r="D27">
        <v>15</v>
      </c>
      <c r="H27" s="1">
        <f t="shared" si="2"/>
        <v>1297.3239205384991</v>
      </c>
      <c r="I27" s="1">
        <f t="shared" si="0"/>
        <v>1286.5306122448978</v>
      </c>
      <c r="J27" s="1">
        <f t="shared" si="4"/>
        <v>0.8319671072681023</v>
      </c>
      <c r="K27" s="1">
        <f t="shared" si="3"/>
        <v>0</v>
      </c>
      <c r="L27" s="2">
        <f t="shared" si="1"/>
        <v>0</v>
      </c>
    </row>
    <row r="28" spans="2:21">
      <c r="C28" t="s">
        <v>19</v>
      </c>
      <c r="E28">
        <v>150</v>
      </c>
      <c r="F28">
        <v>300</v>
      </c>
      <c r="G28">
        <v>300</v>
      </c>
      <c r="H28" s="1">
        <f t="shared" si="2"/>
        <v>1346.576916762436</v>
      </c>
      <c r="I28" s="1">
        <f t="shared" si="0"/>
        <v>1335.5102040816325</v>
      </c>
      <c r="J28" s="1">
        <f t="shared" si="4"/>
        <v>0.82184036745639877</v>
      </c>
      <c r="K28" s="1">
        <f t="shared" si="3"/>
        <v>48.979591836734699</v>
      </c>
      <c r="L28" s="2">
        <f t="shared" si="1"/>
        <v>7.9966680549770925E-3</v>
      </c>
      <c r="M28">
        <v>603</v>
      </c>
      <c r="O28" t="s">
        <v>111</v>
      </c>
    </row>
    <row r="29" spans="2:21">
      <c r="B29" t="s">
        <v>20</v>
      </c>
      <c r="D29">
        <v>5</v>
      </c>
      <c r="H29" s="1">
        <f t="shared" si="2"/>
        <v>1346.576916762436</v>
      </c>
      <c r="I29" s="1">
        <f t="shared" si="0"/>
        <v>1335.5102040816325</v>
      </c>
      <c r="J29" s="1">
        <f t="shared" si="4"/>
        <v>0.82184036745639877</v>
      </c>
      <c r="K29" s="1">
        <f t="shared" si="3"/>
        <v>0</v>
      </c>
      <c r="L29" s="2">
        <f t="shared" si="1"/>
        <v>0</v>
      </c>
    </row>
    <row r="30" spans="2:21">
      <c r="C30" t="s">
        <v>21</v>
      </c>
      <c r="E30">
        <v>150</v>
      </c>
      <c r="F30">
        <v>300</v>
      </c>
      <c r="G30">
        <v>300</v>
      </c>
      <c r="H30" s="1">
        <f t="shared" si="2"/>
        <v>1395.8299129863728</v>
      </c>
      <c r="I30" s="1">
        <f t="shared" si="0"/>
        <v>1384.4897959183672</v>
      </c>
      <c r="J30" s="1">
        <f t="shared" si="4"/>
        <v>0.81242828818186541</v>
      </c>
      <c r="K30" s="1">
        <f t="shared" si="3"/>
        <v>48.979591836734699</v>
      </c>
      <c r="L30" s="2">
        <f t="shared" si="1"/>
        <v>7.9966680549770925E-3</v>
      </c>
      <c r="M30">
        <v>603</v>
      </c>
      <c r="O30" t="s">
        <v>111</v>
      </c>
    </row>
    <row r="31" spans="2:21">
      <c r="B31" t="s">
        <v>22</v>
      </c>
      <c r="D31">
        <v>14</v>
      </c>
      <c r="H31" s="1">
        <f t="shared" si="2"/>
        <v>1395.8299129863728</v>
      </c>
      <c r="I31" s="1">
        <f t="shared" si="0"/>
        <v>1384.4897959183672</v>
      </c>
      <c r="J31" s="1">
        <f t="shared" si="4"/>
        <v>0.81242828818186541</v>
      </c>
      <c r="K31" s="1">
        <f t="shared" si="3"/>
        <v>0</v>
      </c>
      <c r="L31" s="2">
        <f t="shared" si="1"/>
        <v>0</v>
      </c>
    </row>
    <row r="32" spans="2:21">
      <c r="C32" t="s">
        <v>23</v>
      </c>
      <c r="E32">
        <v>150</v>
      </c>
      <c r="F32">
        <v>300</v>
      </c>
      <c r="G32">
        <v>300</v>
      </c>
      <c r="H32" s="1">
        <f t="shared" si="2"/>
        <v>1445.0829092103097</v>
      </c>
      <c r="I32" s="1">
        <f t="shared" si="0"/>
        <v>1433.4693877551019</v>
      </c>
      <c r="J32" s="1">
        <f t="shared" si="4"/>
        <v>0.80365779576994523</v>
      </c>
      <c r="K32" s="1">
        <f t="shared" si="3"/>
        <v>48.979591836734699</v>
      </c>
      <c r="L32" s="2">
        <f t="shared" si="1"/>
        <v>7.9966680549770925E-3</v>
      </c>
      <c r="M32">
        <v>603</v>
      </c>
      <c r="O32" t="s">
        <v>111</v>
      </c>
    </row>
    <row r="33" spans="2:18">
      <c r="B33" t="s">
        <v>24</v>
      </c>
      <c r="D33">
        <v>6</v>
      </c>
      <c r="H33" s="1">
        <f t="shared" si="2"/>
        <v>1445.0829092103097</v>
      </c>
      <c r="I33" s="1">
        <f t="shared" si="0"/>
        <v>1433.4693877551019</v>
      </c>
      <c r="J33" s="1">
        <f t="shared" si="4"/>
        <v>0.80365779576994523</v>
      </c>
      <c r="K33" s="1">
        <f t="shared" si="3"/>
        <v>0</v>
      </c>
      <c r="L33" s="2">
        <f t="shared" si="1"/>
        <v>0</v>
      </c>
    </row>
    <row r="34" spans="2:18">
      <c r="C34" t="s">
        <v>25</v>
      </c>
      <c r="E34">
        <v>150</v>
      </c>
      <c r="F34">
        <v>300</v>
      </c>
      <c r="G34">
        <v>300</v>
      </c>
      <c r="H34" s="1">
        <f t="shared" si="2"/>
        <v>1494.3359054342466</v>
      </c>
      <c r="I34" s="1">
        <f t="shared" si="0"/>
        <v>1482.4489795918366</v>
      </c>
      <c r="J34" s="1">
        <f t="shared" si="4"/>
        <v>0.79546545051767703</v>
      </c>
      <c r="K34" s="1">
        <f t="shared" si="3"/>
        <v>48.979591836734699</v>
      </c>
      <c r="L34" s="2">
        <f t="shared" si="1"/>
        <v>7.9966680549770925E-3</v>
      </c>
      <c r="M34">
        <v>603</v>
      </c>
      <c r="O34" t="s">
        <v>111</v>
      </c>
    </row>
    <row r="35" spans="2:18">
      <c r="B35" t="s">
        <v>26</v>
      </c>
      <c r="D35">
        <v>13</v>
      </c>
      <c r="H35" s="1">
        <f t="shared" si="2"/>
        <v>1494.3359054342466</v>
      </c>
      <c r="I35" s="1">
        <f t="shared" si="0"/>
        <v>1482.4489795918366</v>
      </c>
      <c r="J35" s="1">
        <f t="shared" si="4"/>
        <v>0.79546545051767703</v>
      </c>
      <c r="K35" s="1">
        <f t="shared" si="3"/>
        <v>0</v>
      </c>
      <c r="L35" s="2">
        <f t="shared" si="1"/>
        <v>0</v>
      </c>
    </row>
    <row r="36" spans="2:18">
      <c r="C36" t="s">
        <v>27</v>
      </c>
      <c r="E36">
        <v>180</v>
      </c>
      <c r="F36">
        <v>360</v>
      </c>
      <c r="G36">
        <v>360</v>
      </c>
      <c r="H36" s="1">
        <f t="shared" si="2"/>
        <v>1553.4395009029708</v>
      </c>
      <c r="I36" s="1">
        <f t="shared" si="0"/>
        <v>1541.2244897959183</v>
      </c>
      <c r="J36" s="1">
        <f t="shared" si="4"/>
        <v>0.786320362006521</v>
      </c>
      <c r="K36" s="1">
        <f>I36-I35</f>
        <v>58.775510204081684</v>
      </c>
      <c r="L36" s="2">
        <f t="shared" si="1"/>
        <v>9.5960016659725183E-3</v>
      </c>
      <c r="M36">
        <v>805</v>
      </c>
      <c r="O36" t="s">
        <v>121</v>
      </c>
      <c r="P36">
        <v>50</v>
      </c>
      <c r="Q36">
        <v>2.3E-2</v>
      </c>
      <c r="R36">
        <f t="shared" si="5"/>
        <v>1.1499999999999999</v>
      </c>
    </row>
    <row r="37" spans="2:18">
      <c r="C37" t="s">
        <v>85</v>
      </c>
      <c r="H37" s="1"/>
      <c r="I37" s="1"/>
      <c r="J37" s="1"/>
      <c r="K37" s="1"/>
      <c r="L37" s="2"/>
      <c r="M37" t="s">
        <v>91</v>
      </c>
      <c r="N37" t="s">
        <v>72</v>
      </c>
      <c r="O37" t="s">
        <v>99</v>
      </c>
      <c r="P37">
        <v>20</v>
      </c>
      <c r="Q37">
        <v>0.26</v>
      </c>
      <c r="R37">
        <f t="shared" si="5"/>
        <v>5.2</v>
      </c>
    </row>
    <row r="38" spans="2:18">
      <c r="B38" t="s">
        <v>28</v>
      </c>
      <c r="D38">
        <v>7</v>
      </c>
      <c r="H38" s="1">
        <f>H36+E38*$E$61</f>
        <v>1553.4395009029708</v>
      </c>
      <c r="I38" s="1">
        <f>I36+G38*$G$61</f>
        <v>1541.2244897959183</v>
      </c>
      <c r="J38" s="1">
        <f>(H38-I38)*100/H38</f>
        <v>0.786320362006521</v>
      </c>
      <c r="K38" s="1">
        <f>I38-I36</f>
        <v>0</v>
      </c>
      <c r="L38" s="2">
        <f>((I38-I36)*$G$61)/1000</f>
        <v>0</v>
      </c>
    </row>
    <row r="39" spans="2:18">
      <c r="C39" t="s">
        <v>29</v>
      </c>
      <c r="E39">
        <v>220</v>
      </c>
      <c r="F39">
        <v>440</v>
      </c>
      <c r="G39">
        <v>470</v>
      </c>
      <c r="H39" s="1">
        <f>H38+E39*$E$61</f>
        <v>1625.6772286980784</v>
      </c>
      <c r="I39" s="1">
        <f>I38+G39*$G$61</f>
        <v>1617.9591836734694</v>
      </c>
      <c r="J39" s="1">
        <f>(H39-I39)*100/H39</f>
        <v>0.47475875828007641</v>
      </c>
      <c r="K39" s="1">
        <f t="shared" si="3"/>
        <v>76.734693877551081</v>
      </c>
      <c r="L39" s="2">
        <f>((I39-I38)*$G$61)/1000</f>
        <v>1.2528113286130788E-2</v>
      </c>
      <c r="M39">
        <v>805</v>
      </c>
      <c r="O39" t="s">
        <v>122</v>
      </c>
      <c r="P39">
        <v>10</v>
      </c>
      <c r="Q39">
        <v>0.05</v>
      </c>
      <c r="R39">
        <f t="shared" si="5"/>
        <v>0.5</v>
      </c>
    </row>
    <row r="40" spans="2:18">
      <c r="C40" t="s">
        <v>86</v>
      </c>
      <c r="H40" s="1"/>
      <c r="I40" s="1"/>
      <c r="J40" s="1"/>
      <c r="K40" s="1"/>
      <c r="L40" s="2"/>
      <c r="M40" t="s">
        <v>91</v>
      </c>
      <c r="N40" t="s">
        <v>72</v>
      </c>
      <c r="O40" t="s">
        <v>99</v>
      </c>
    </row>
    <row r="41" spans="2:18">
      <c r="B41" t="s">
        <v>30</v>
      </c>
      <c r="D41">
        <v>12</v>
      </c>
      <c r="H41" s="1">
        <f>H39+E41*$E$61</f>
        <v>1625.6772286980784</v>
      </c>
      <c r="I41" s="1">
        <f>I39+G41*$G$61</f>
        <v>1617.9591836734694</v>
      </c>
      <c r="J41" s="1">
        <f>(H41-I41)*100/H41</f>
        <v>0.47475875828007641</v>
      </c>
      <c r="K41" s="1">
        <f>I41-I39</f>
        <v>0</v>
      </c>
      <c r="L41" s="2">
        <f>((I41-I39)*$G$61)/1000</f>
        <v>0</v>
      </c>
    </row>
    <row r="42" spans="2:18">
      <c r="C42" t="s">
        <v>31</v>
      </c>
      <c r="E42">
        <v>330</v>
      </c>
      <c r="F42">
        <v>660</v>
      </c>
      <c r="G42">
        <v>680</v>
      </c>
      <c r="H42" s="1">
        <f>H41+E42*$E$61</f>
        <v>1734.0338203907397</v>
      </c>
      <c r="I42" s="1">
        <f>I41+G42*$G$61</f>
        <v>1728.9795918367347</v>
      </c>
      <c r="J42" s="1">
        <f>(H42-I42)*100/H42</f>
        <v>0.29147231700856469</v>
      </c>
      <c r="K42" s="1">
        <f t="shared" si="3"/>
        <v>111.0204081632653</v>
      </c>
      <c r="L42" s="2">
        <f>((I42-I41)*$G$61)/1000</f>
        <v>1.812578092461474E-2</v>
      </c>
      <c r="M42">
        <v>805</v>
      </c>
      <c r="O42" t="s">
        <v>123</v>
      </c>
      <c r="P42">
        <v>10</v>
      </c>
      <c r="Q42">
        <v>4.8000000000000001E-2</v>
      </c>
      <c r="R42">
        <f t="shared" si="5"/>
        <v>0.48</v>
      </c>
    </row>
    <row r="43" spans="2:18">
      <c r="C43" t="s">
        <v>87</v>
      </c>
      <c r="H43" s="1"/>
      <c r="I43" s="1"/>
      <c r="J43" s="1"/>
      <c r="K43" s="1"/>
      <c r="L43" s="2"/>
      <c r="M43" t="s">
        <v>91</v>
      </c>
      <c r="N43" t="s">
        <v>72</v>
      </c>
      <c r="O43" t="s">
        <v>99</v>
      </c>
    </row>
    <row r="44" spans="2:18">
      <c r="B44" t="s">
        <v>32</v>
      </c>
      <c r="D44">
        <v>8</v>
      </c>
      <c r="H44" s="1">
        <f>H42+E44*$E$61</f>
        <v>1734.0338203907397</v>
      </c>
      <c r="I44" s="1">
        <f>I42+G44*$G$61</f>
        <v>1728.9795918367347</v>
      </c>
      <c r="J44" s="1">
        <f t="shared" ref="J44:J50" si="7">(H44-I44)*100/H44</f>
        <v>0.29147231700856469</v>
      </c>
      <c r="K44" s="1">
        <f>I44-I42</f>
        <v>0</v>
      </c>
      <c r="L44" s="2">
        <f>((I44-I42)*$G$61)/1000</f>
        <v>0</v>
      </c>
    </row>
    <row r="45" spans="2:18">
      <c r="C45" t="s">
        <v>33</v>
      </c>
      <c r="E45">
        <v>300</v>
      </c>
      <c r="F45">
        <v>600</v>
      </c>
      <c r="G45">
        <v>910</v>
      </c>
      <c r="H45" s="1">
        <f t="shared" ref="H45:H52" si="8">H44+E45*$E$61</f>
        <v>1832.5398128386137</v>
      </c>
      <c r="I45" s="1">
        <f t="shared" ref="I45:I52" si="9">I44+G45*$G$61</f>
        <v>1877.5510204081634</v>
      </c>
      <c r="J45" s="1">
        <f t="shared" si="7"/>
        <v>-2.4562199006103502</v>
      </c>
      <c r="K45" s="1">
        <f t="shared" si="3"/>
        <v>148.57142857142867</v>
      </c>
      <c r="L45" s="2">
        <f t="shared" ref="L45:L52" si="10">((I45-I44)*$G$61)/1000</f>
        <v>2.4256559766763861E-2</v>
      </c>
      <c r="M45">
        <v>805</v>
      </c>
      <c r="O45" t="s">
        <v>124</v>
      </c>
      <c r="P45">
        <v>10</v>
      </c>
      <c r="Q45">
        <v>6.6000000000000003E-2</v>
      </c>
      <c r="R45">
        <f t="shared" si="5"/>
        <v>0.66</v>
      </c>
    </row>
    <row r="46" spans="2:18">
      <c r="C46" t="s">
        <v>34</v>
      </c>
      <c r="E46">
        <v>150</v>
      </c>
      <c r="F46">
        <v>300</v>
      </c>
      <c r="H46" s="1">
        <f t="shared" si="8"/>
        <v>1881.7928090625505</v>
      </c>
      <c r="I46" s="1">
        <f t="shared" si="9"/>
        <v>1877.5510204081634</v>
      </c>
      <c r="J46" s="1">
        <f t="shared" si="7"/>
        <v>0.22541209818419325</v>
      </c>
      <c r="K46" s="1">
        <f t="shared" si="3"/>
        <v>0</v>
      </c>
      <c r="L46" s="2">
        <f t="shared" si="10"/>
        <v>0</v>
      </c>
      <c r="M46" t="s">
        <v>92</v>
      </c>
    </row>
    <row r="47" spans="2:18">
      <c r="C47" t="s">
        <v>35</v>
      </c>
      <c r="H47" s="1">
        <f t="shared" si="8"/>
        <v>1881.7928090625505</v>
      </c>
      <c r="I47" s="1">
        <f t="shared" si="9"/>
        <v>1877.5510204081634</v>
      </c>
      <c r="J47" s="1">
        <f t="shared" si="7"/>
        <v>0.22541209818419325</v>
      </c>
      <c r="K47" s="1">
        <f t="shared" si="3"/>
        <v>0</v>
      </c>
      <c r="L47" s="2">
        <f t="shared" si="10"/>
        <v>0</v>
      </c>
      <c r="M47" t="s">
        <v>94</v>
      </c>
      <c r="N47" t="s">
        <v>72</v>
      </c>
      <c r="O47" t="s">
        <v>100</v>
      </c>
      <c r="P47">
        <v>10</v>
      </c>
      <c r="Q47">
        <v>0.32</v>
      </c>
      <c r="R47">
        <f t="shared" si="5"/>
        <v>3.2</v>
      </c>
    </row>
    <row r="48" spans="2:18">
      <c r="C48" t="s">
        <v>36</v>
      </c>
      <c r="H48" s="1">
        <f t="shared" si="8"/>
        <v>1881.7928090625505</v>
      </c>
      <c r="I48" s="1">
        <f t="shared" si="9"/>
        <v>1877.5510204081634</v>
      </c>
      <c r="J48" s="1">
        <f t="shared" si="7"/>
        <v>0.22541209818419325</v>
      </c>
      <c r="K48" s="1">
        <f t="shared" si="3"/>
        <v>0</v>
      </c>
      <c r="L48" s="2">
        <f t="shared" si="10"/>
        <v>0</v>
      </c>
      <c r="M48" t="s">
        <v>92</v>
      </c>
    </row>
    <row r="49" spans="2:18">
      <c r="B49" t="s">
        <v>37</v>
      </c>
      <c r="D49">
        <v>11</v>
      </c>
      <c r="H49" s="1">
        <f t="shared" si="8"/>
        <v>1881.7928090625505</v>
      </c>
      <c r="I49" s="1">
        <f t="shared" si="9"/>
        <v>1877.5510204081634</v>
      </c>
      <c r="J49" s="1">
        <f t="shared" si="7"/>
        <v>0.22541209818419325</v>
      </c>
      <c r="K49" s="1">
        <f t="shared" si="3"/>
        <v>0</v>
      </c>
      <c r="L49" s="2">
        <f t="shared" si="10"/>
        <v>0</v>
      </c>
    </row>
    <row r="50" spans="2:18">
      <c r="C50" t="s">
        <v>38</v>
      </c>
      <c r="E50">
        <v>360</v>
      </c>
      <c r="F50">
        <v>720</v>
      </c>
      <c r="G50">
        <v>750</v>
      </c>
      <c r="H50" s="1">
        <f t="shared" si="8"/>
        <v>1999.9999999999993</v>
      </c>
      <c r="I50" s="1">
        <f t="shared" si="9"/>
        <v>2000</v>
      </c>
      <c r="J50" s="1">
        <f t="shared" si="7"/>
        <v>-3.410605131648482E-14</v>
      </c>
      <c r="K50" s="1">
        <f t="shared" si="3"/>
        <v>122.44897959183663</v>
      </c>
      <c r="L50" s="2">
        <f t="shared" si="10"/>
        <v>1.9991670137442713E-2</v>
      </c>
      <c r="M50">
        <v>805</v>
      </c>
      <c r="O50" t="s">
        <v>110</v>
      </c>
    </row>
    <row r="51" spans="2:18">
      <c r="C51" t="s">
        <v>39</v>
      </c>
      <c r="H51" s="1">
        <f t="shared" si="8"/>
        <v>1999.9999999999993</v>
      </c>
      <c r="I51" s="1">
        <f t="shared" si="9"/>
        <v>2000</v>
      </c>
      <c r="L51" s="2">
        <f t="shared" si="10"/>
        <v>0</v>
      </c>
      <c r="M51" t="s">
        <v>94</v>
      </c>
      <c r="N51" t="s">
        <v>72</v>
      </c>
      <c r="O51" t="s">
        <v>100</v>
      </c>
    </row>
    <row r="52" spans="2:18">
      <c r="C52" t="s">
        <v>40</v>
      </c>
      <c r="H52" s="1">
        <f t="shared" si="8"/>
        <v>1999.9999999999993</v>
      </c>
      <c r="I52" s="1">
        <f t="shared" si="9"/>
        <v>2000</v>
      </c>
      <c r="L52" s="2">
        <f t="shared" si="10"/>
        <v>0</v>
      </c>
      <c r="M52" t="s">
        <v>92</v>
      </c>
    </row>
    <row r="53" spans="2:18">
      <c r="C53" t="s">
        <v>41</v>
      </c>
      <c r="E53">
        <v>100</v>
      </c>
      <c r="F53">
        <v>200</v>
      </c>
      <c r="G53">
        <v>200</v>
      </c>
      <c r="H53" s="1"/>
      <c r="I53" s="1"/>
      <c r="M53">
        <v>805</v>
      </c>
      <c r="O53" t="s">
        <v>125</v>
      </c>
      <c r="P53">
        <v>10</v>
      </c>
      <c r="Q53">
        <v>6.6000000000000003E-2</v>
      </c>
      <c r="R53">
        <f t="shared" si="5"/>
        <v>0.66</v>
      </c>
    </row>
    <row r="54" spans="2:18">
      <c r="B54" t="s">
        <v>42</v>
      </c>
      <c r="D54">
        <v>9</v>
      </c>
      <c r="H54" s="1"/>
      <c r="I54" s="1">
        <f>I50</f>
        <v>2000</v>
      </c>
      <c r="J54" t="s">
        <v>58</v>
      </c>
      <c r="L54">
        <f>SUM(L6:L52)</f>
        <v>0.32653061224489799</v>
      </c>
    </row>
    <row r="58" spans="2:18">
      <c r="B58" t="s">
        <v>49</v>
      </c>
      <c r="D58">
        <v>10</v>
      </c>
    </row>
    <row r="60" spans="2:18">
      <c r="C60" t="s">
        <v>52</v>
      </c>
      <c r="E60">
        <f>SUM(E6:E50)</f>
        <v>6091</v>
      </c>
      <c r="F60">
        <f>SUM(F6:F50)</f>
        <v>12182</v>
      </c>
      <c r="G60">
        <f>SUM(G6:G50)</f>
        <v>12250</v>
      </c>
    </row>
    <row r="61" spans="2:18">
      <c r="C61" t="s">
        <v>53</v>
      </c>
      <c r="E61">
        <f>E2/E60*1000</f>
        <v>0.32835330815957969</v>
      </c>
      <c r="F61">
        <f>E2/F60*1000</f>
        <v>0.16417665407978985</v>
      </c>
      <c r="G61">
        <f>E2/G60*1000</f>
        <v>0.16326530612244897</v>
      </c>
    </row>
    <row r="63" spans="2:18">
      <c r="B63" t="s">
        <v>88</v>
      </c>
    </row>
    <row r="64" spans="2:18">
      <c r="C64" t="s">
        <v>68</v>
      </c>
      <c r="I64" t="s">
        <v>78</v>
      </c>
      <c r="K64" t="s">
        <v>79</v>
      </c>
      <c r="M64" t="s">
        <v>80</v>
      </c>
      <c r="N64" t="s">
        <v>81</v>
      </c>
      <c r="O64" t="s">
        <v>82</v>
      </c>
      <c r="P64">
        <v>20</v>
      </c>
      <c r="Q64">
        <v>2.5999999999999999E-2</v>
      </c>
      <c r="R64">
        <f t="shared" si="5"/>
        <v>0.52</v>
      </c>
    </row>
    <row r="65" spans="2:18">
      <c r="C65" t="s">
        <v>77</v>
      </c>
      <c r="I65" t="s">
        <v>78</v>
      </c>
      <c r="M65" t="s">
        <v>80</v>
      </c>
      <c r="N65" t="s">
        <v>81</v>
      </c>
      <c r="O65" t="s">
        <v>82</v>
      </c>
    </row>
    <row r="66" spans="2:18">
      <c r="C66" t="s">
        <v>69</v>
      </c>
      <c r="I66" t="s">
        <v>76</v>
      </c>
      <c r="K66" t="s">
        <v>84</v>
      </c>
      <c r="M66">
        <v>805</v>
      </c>
      <c r="O66" t="s">
        <v>126</v>
      </c>
      <c r="P66">
        <v>10</v>
      </c>
      <c r="Q66">
        <v>8.8999999999999996E-2</v>
      </c>
      <c r="R66">
        <f t="shared" si="5"/>
        <v>0.8899999999999999</v>
      </c>
    </row>
    <row r="67" spans="2:18">
      <c r="C67" t="s">
        <v>70</v>
      </c>
      <c r="I67" t="s">
        <v>75</v>
      </c>
      <c r="K67" t="s">
        <v>84</v>
      </c>
      <c r="M67">
        <v>603</v>
      </c>
      <c r="O67" t="s">
        <v>127</v>
      </c>
      <c r="P67">
        <v>20</v>
      </c>
      <c r="Q67">
        <v>0.16</v>
      </c>
      <c r="R67">
        <f t="shared" si="5"/>
        <v>3.2</v>
      </c>
    </row>
    <row r="68" spans="2:18">
      <c r="C68" t="s">
        <v>71</v>
      </c>
      <c r="I68" t="s">
        <v>75</v>
      </c>
      <c r="K68" t="s">
        <v>84</v>
      </c>
      <c r="M68">
        <v>603</v>
      </c>
      <c r="O68" t="s">
        <v>83</v>
      </c>
    </row>
    <row r="69" spans="2:18">
      <c r="C69" t="s">
        <v>74</v>
      </c>
      <c r="I69" t="s">
        <v>75</v>
      </c>
      <c r="K69" t="s">
        <v>84</v>
      </c>
      <c r="M69">
        <v>603</v>
      </c>
      <c r="O69" t="s">
        <v>83</v>
      </c>
    </row>
    <row r="70" spans="2:18">
      <c r="C70" t="s">
        <v>89</v>
      </c>
      <c r="M70" t="s">
        <v>73</v>
      </c>
      <c r="N70" t="s">
        <v>93</v>
      </c>
      <c r="O70" t="s">
        <v>101</v>
      </c>
      <c r="P70">
        <v>15</v>
      </c>
      <c r="Q70">
        <v>1.0900000000000001</v>
      </c>
      <c r="R70">
        <f t="shared" si="5"/>
        <v>16.350000000000001</v>
      </c>
    </row>
    <row r="71" spans="2:18">
      <c r="C71" t="s">
        <v>90</v>
      </c>
      <c r="M71" t="s">
        <v>73</v>
      </c>
      <c r="N71" t="s">
        <v>93</v>
      </c>
      <c r="O71" t="s">
        <v>101</v>
      </c>
    </row>
    <row r="73" spans="2:18">
      <c r="B73" t="s">
        <v>102</v>
      </c>
      <c r="O73" t="s">
        <v>103</v>
      </c>
      <c r="P73">
        <v>25</v>
      </c>
      <c r="Q73">
        <v>0.21</v>
      </c>
      <c r="R73">
        <f t="shared" ref="R73:R76" si="11">P73*Q73</f>
        <v>5.25</v>
      </c>
    </row>
    <row r="74" spans="2:18">
      <c r="B74" t="s">
        <v>104</v>
      </c>
      <c r="O74" t="s">
        <v>105</v>
      </c>
      <c r="P74">
        <v>20</v>
      </c>
      <c r="Q74">
        <v>0.51</v>
      </c>
      <c r="R74">
        <f t="shared" si="11"/>
        <v>10.199999999999999</v>
      </c>
    </row>
    <row r="75" spans="2:18">
      <c r="B75" t="s">
        <v>106</v>
      </c>
      <c r="O75" t="s">
        <v>108</v>
      </c>
      <c r="P75">
        <v>1</v>
      </c>
      <c r="Q75">
        <v>14.14</v>
      </c>
      <c r="R75">
        <f t="shared" si="11"/>
        <v>14.14</v>
      </c>
    </row>
    <row r="76" spans="2:18">
      <c r="B76" t="s">
        <v>107</v>
      </c>
      <c r="O76" t="s">
        <v>109</v>
      </c>
      <c r="P76">
        <v>1</v>
      </c>
      <c r="Q76">
        <v>14.14</v>
      </c>
      <c r="R76">
        <f t="shared" si="11"/>
        <v>14.14</v>
      </c>
    </row>
    <row r="78" spans="2:18">
      <c r="R78">
        <f>SUM(R6:R76)</f>
        <v>87.160000000000011</v>
      </c>
    </row>
  </sheetData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77"/>
  <sheetViews>
    <sheetView topLeftCell="A4" workbookViewId="0">
      <selection activeCell="A3" sqref="A3:J79"/>
    </sheetView>
  </sheetViews>
  <sheetFormatPr defaultRowHeight="15"/>
  <sheetData>
    <row r="3" spans="1:9">
      <c r="F3" t="s">
        <v>67</v>
      </c>
      <c r="G3" s="4" t="s">
        <v>112</v>
      </c>
      <c r="H3" s="4" t="s">
        <v>114</v>
      </c>
      <c r="I3" s="4" t="s">
        <v>115</v>
      </c>
    </row>
    <row r="4" spans="1:9">
      <c r="A4" t="s">
        <v>130</v>
      </c>
      <c r="B4" t="s">
        <v>137</v>
      </c>
      <c r="C4" s="3"/>
    </row>
    <row r="6" spans="1:9">
      <c r="A6">
        <v>1</v>
      </c>
      <c r="B6" t="s">
        <v>131</v>
      </c>
      <c r="C6" t="s">
        <v>129</v>
      </c>
      <c r="D6" s="5">
        <v>1206</v>
      </c>
      <c r="F6" t="s">
        <v>113</v>
      </c>
      <c r="G6">
        <v>30</v>
      </c>
      <c r="H6">
        <v>0.10100000000000001</v>
      </c>
      <c r="I6">
        <f>G6*H6</f>
        <v>3.0300000000000002</v>
      </c>
    </row>
    <row r="7" spans="1:9" hidden="1">
      <c r="B7" t="s">
        <v>131</v>
      </c>
      <c r="C7">
        <v>1000</v>
      </c>
      <c r="D7" s="5">
        <v>1206</v>
      </c>
      <c r="F7" t="s">
        <v>113</v>
      </c>
    </row>
    <row r="8" spans="1:9" hidden="1">
      <c r="B8" t="s">
        <v>131</v>
      </c>
      <c r="C8">
        <v>1000</v>
      </c>
      <c r="D8" s="5">
        <v>1206</v>
      </c>
      <c r="F8" t="s">
        <v>113</v>
      </c>
    </row>
    <row r="9" spans="1:9">
      <c r="A9">
        <v>2</v>
      </c>
      <c r="B9" t="s">
        <v>131</v>
      </c>
      <c r="C9" t="s">
        <v>140</v>
      </c>
      <c r="D9" s="5" t="s">
        <v>138</v>
      </c>
      <c r="F9" t="s">
        <v>116</v>
      </c>
      <c r="G9">
        <v>10</v>
      </c>
      <c r="H9">
        <v>0.05</v>
      </c>
      <c r="I9">
        <f t="shared" ref="I9:I67" si="0">G9*H9</f>
        <v>0.5</v>
      </c>
    </row>
    <row r="10" spans="1:9" hidden="1">
      <c r="B10" t="s">
        <v>131</v>
      </c>
      <c r="D10" s="5"/>
    </row>
    <row r="11" spans="1:9" hidden="1">
      <c r="B11" t="s">
        <v>131</v>
      </c>
      <c r="D11" s="5"/>
    </row>
    <row r="12" spans="1:9">
      <c r="A12">
        <v>3</v>
      </c>
      <c r="B12" t="s">
        <v>131</v>
      </c>
      <c r="C12" t="s">
        <v>141</v>
      </c>
      <c r="D12" s="5" t="s">
        <v>139</v>
      </c>
      <c r="F12" t="s">
        <v>117</v>
      </c>
      <c r="G12">
        <v>10</v>
      </c>
      <c r="H12">
        <v>9.1999999999999998E-2</v>
      </c>
      <c r="I12">
        <f t="shared" si="0"/>
        <v>0.91999999999999993</v>
      </c>
    </row>
    <row r="13" spans="1:9" hidden="1">
      <c r="A13">
        <v>4</v>
      </c>
      <c r="B13" t="s">
        <v>131</v>
      </c>
      <c r="D13" s="5"/>
    </row>
    <row r="14" spans="1:9" hidden="1">
      <c r="B14" t="s">
        <v>131</v>
      </c>
      <c r="D14" s="5"/>
    </row>
    <row r="15" spans="1:9" hidden="1">
      <c r="B15" t="s">
        <v>131</v>
      </c>
      <c r="C15">
        <v>1000</v>
      </c>
      <c r="D15" s="5">
        <v>1206</v>
      </c>
      <c r="F15" t="s">
        <v>113</v>
      </c>
    </row>
    <row r="16" spans="1:9" hidden="1">
      <c r="A16">
        <v>5</v>
      </c>
      <c r="B16" t="s">
        <v>131</v>
      </c>
      <c r="D16" s="5"/>
    </row>
    <row r="17" spans="1:9">
      <c r="A17">
        <v>4</v>
      </c>
      <c r="B17" t="s">
        <v>131</v>
      </c>
      <c r="C17" t="s">
        <v>142</v>
      </c>
      <c r="D17" s="5" t="s">
        <v>138</v>
      </c>
      <c r="F17" t="s">
        <v>118</v>
      </c>
      <c r="G17">
        <v>20</v>
      </c>
      <c r="H17">
        <v>0.08</v>
      </c>
      <c r="I17">
        <f t="shared" si="0"/>
        <v>1.6</v>
      </c>
    </row>
    <row r="18" spans="1:9" hidden="1">
      <c r="B18" t="s">
        <v>131</v>
      </c>
      <c r="C18">
        <v>750</v>
      </c>
      <c r="D18" s="5">
        <v>805</v>
      </c>
      <c r="F18" t="s">
        <v>110</v>
      </c>
    </row>
    <row r="19" spans="1:9" hidden="1">
      <c r="A19">
        <v>6</v>
      </c>
      <c r="B19" t="s">
        <v>131</v>
      </c>
      <c r="D19" s="5"/>
    </row>
    <row r="20" spans="1:9" hidden="1">
      <c r="A20">
        <v>7</v>
      </c>
      <c r="B20" t="s">
        <v>131</v>
      </c>
      <c r="C20">
        <v>1000</v>
      </c>
      <c r="D20" s="5">
        <v>1206</v>
      </c>
      <c r="F20" t="s">
        <v>113</v>
      </c>
    </row>
    <row r="21" spans="1:9" hidden="1">
      <c r="B21" t="s">
        <v>131</v>
      </c>
      <c r="D21" s="5"/>
    </row>
    <row r="22" spans="1:9" hidden="1">
      <c r="B22" t="s">
        <v>131</v>
      </c>
      <c r="D22" s="5"/>
    </row>
    <row r="23" spans="1:9">
      <c r="A23">
        <v>5</v>
      </c>
      <c r="B23" t="s">
        <v>131</v>
      </c>
      <c r="C23" t="s">
        <v>143</v>
      </c>
      <c r="D23" s="5" t="s">
        <v>138</v>
      </c>
      <c r="F23" t="s">
        <v>119</v>
      </c>
      <c r="G23">
        <v>50</v>
      </c>
      <c r="H23">
        <v>2.3E-2</v>
      </c>
      <c r="I23">
        <f t="shared" si="0"/>
        <v>1.1499999999999999</v>
      </c>
    </row>
    <row r="24" spans="1:9" hidden="1">
      <c r="B24" t="s">
        <v>131</v>
      </c>
      <c r="D24" s="5" t="s">
        <v>92</v>
      </c>
    </row>
    <row r="25" spans="1:9" hidden="1">
      <c r="B25" t="s">
        <v>131</v>
      </c>
      <c r="D25" s="5"/>
    </row>
    <row r="26" spans="1:9">
      <c r="A26">
        <v>6</v>
      </c>
      <c r="B26" t="s">
        <v>131</v>
      </c>
      <c r="C26" t="s">
        <v>144</v>
      </c>
      <c r="D26" s="5" t="s">
        <v>139</v>
      </c>
      <c r="F26" t="s">
        <v>120</v>
      </c>
      <c r="G26">
        <v>30</v>
      </c>
      <c r="H26">
        <v>0.114</v>
      </c>
      <c r="I26">
        <f t="shared" si="0"/>
        <v>3.42</v>
      </c>
    </row>
    <row r="27" spans="1:9" hidden="1">
      <c r="A27">
        <v>10</v>
      </c>
      <c r="B27" t="s">
        <v>131</v>
      </c>
      <c r="D27" s="5"/>
    </row>
    <row r="28" spans="1:9" hidden="1">
      <c r="B28" t="s">
        <v>131</v>
      </c>
      <c r="C28">
        <v>300</v>
      </c>
      <c r="D28" s="5">
        <v>603</v>
      </c>
      <c r="F28" t="s">
        <v>111</v>
      </c>
    </row>
    <row r="29" spans="1:9" hidden="1">
      <c r="B29" t="s">
        <v>131</v>
      </c>
      <c r="D29" s="5"/>
    </row>
    <row r="30" spans="1:9" hidden="1">
      <c r="A30">
        <v>11</v>
      </c>
      <c r="B30" t="s">
        <v>131</v>
      </c>
      <c r="C30">
        <v>300</v>
      </c>
      <c r="D30" s="5">
        <v>603</v>
      </c>
      <c r="F30" t="s">
        <v>111</v>
      </c>
    </row>
    <row r="31" spans="1:9" hidden="1">
      <c r="B31" t="s">
        <v>131</v>
      </c>
      <c r="D31" s="5"/>
    </row>
    <row r="32" spans="1:9" hidden="1">
      <c r="B32" t="s">
        <v>131</v>
      </c>
      <c r="C32">
        <v>300</v>
      </c>
      <c r="D32" s="5">
        <v>603</v>
      </c>
      <c r="F32" t="s">
        <v>111</v>
      </c>
    </row>
    <row r="33" spans="1:9" hidden="1">
      <c r="A33">
        <v>12</v>
      </c>
      <c r="B33" t="s">
        <v>131</v>
      </c>
      <c r="D33" s="5"/>
    </row>
    <row r="34" spans="1:9" hidden="1">
      <c r="A34">
        <v>13</v>
      </c>
      <c r="B34" t="s">
        <v>131</v>
      </c>
      <c r="C34">
        <v>300</v>
      </c>
      <c r="D34" s="5">
        <v>603</v>
      </c>
      <c r="F34" t="s">
        <v>111</v>
      </c>
    </row>
    <row r="35" spans="1:9" hidden="1">
      <c r="B35" t="s">
        <v>131</v>
      </c>
      <c r="D35" s="5"/>
    </row>
    <row r="36" spans="1:9">
      <c r="A36">
        <v>7</v>
      </c>
      <c r="B36" t="s">
        <v>131</v>
      </c>
      <c r="C36" t="s">
        <v>145</v>
      </c>
      <c r="D36" s="5" t="s">
        <v>138</v>
      </c>
      <c r="F36" t="s">
        <v>121</v>
      </c>
      <c r="G36">
        <v>50</v>
      </c>
      <c r="H36">
        <v>2.3E-2</v>
      </c>
      <c r="I36">
        <f t="shared" si="0"/>
        <v>1.1499999999999999</v>
      </c>
    </row>
    <row r="37" spans="1:9" hidden="1">
      <c r="D37" s="5"/>
    </row>
    <row r="38" spans="1:9">
      <c r="A38">
        <v>8</v>
      </c>
      <c r="B38" t="s">
        <v>131</v>
      </c>
      <c r="C38" t="s">
        <v>146</v>
      </c>
      <c r="D38" s="5" t="s">
        <v>138</v>
      </c>
      <c r="F38" t="s">
        <v>122</v>
      </c>
      <c r="G38">
        <v>10</v>
      </c>
      <c r="H38">
        <v>0.05</v>
      </c>
      <c r="I38">
        <f t="shared" si="0"/>
        <v>0.5</v>
      </c>
    </row>
    <row r="39" spans="1:9" hidden="1">
      <c r="A39">
        <v>15</v>
      </c>
      <c r="B39" t="s">
        <v>131</v>
      </c>
      <c r="D39" s="5" t="s">
        <v>91</v>
      </c>
      <c r="E39" t="s">
        <v>72</v>
      </c>
      <c r="F39" t="s">
        <v>99</v>
      </c>
    </row>
    <row r="40" spans="1:9" hidden="1">
      <c r="A40">
        <v>16</v>
      </c>
      <c r="B40" t="s">
        <v>131</v>
      </c>
      <c r="D40" s="5"/>
    </row>
    <row r="41" spans="1:9">
      <c r="A41">
        <v>9</v>
      </c>
      <c r="B41" t="s">
        <v>131</v>
      </c>
      <c r="C41" t="s">
        <v>147</v>
      </c>
      <c r="D41" s="5" t="s">
        <v>138</v>
      </c>
      <c r="F41" t="s">
        <v>123</v>
      </c>
      <c r="G41">
        <v>10</v>
      </c>
      <c r="H41">
        <v>4.8000000000000001E-2</v>
      </c>
      <c r="I41">
        <f t="shared" si="0"/>
        <v>0.48</v>
      </c>
    </row>
    <row r="42" spans="1:9" hidden="1">
      <c r="B42" t="s">
        <v>131</v>
      </c>
      <c r="D42" s="5" t="s">
        <v>91</v>
      </c>
      <c r="E42" t="s">
        <v>72</v>
      </c>
      <c r="F42" t="s">
        <v>99</v>
      </c>
    </row>
    <row r="43" spans="1:9" hidden="1">
      <c r="A43">
        <v>17</v>
      </c>
      <c r="B43" t="s">
        <v>131</v>
      </c>
      <c r="D43" s="5"/>
    </row>
    <row r="44" spans="1:9">
      <c r="A44">
        <v>10</v>
      </c>
      <c r="B44" t="s">
        <v>131</v>
      </c>
      <c r="C44" t="s">
        <v>148</v>
      </c>
      <c r="D44" s="5" t="s">
        <v>138</v>
      </c>
      <c r="F44" t="s">
        <v>124</v>
      </c>
      <c r="G44">
        <v>10</v>
      </c>
      <c r="H44">
        <v>6.6000000000000003E-2</v>
      </c>
      <c r="I44">
        <f t="shared" si="0"/>
        <v>0.66</v>
      </c>
    </row>
    <row r="45" spans="1:9" hidden="1">
      <c r="D45" s="5" t="s">
        <v>92</v>
      </c>
    </row>
    <row r="46" spans="1:9" hidden="1">
      <c r="A46">
        <v>19</v>
      </c>
      <c r="D46" s="5" t="s">
        <v>92</v>
      </c>
    </row>
    <row r="47" spans="1:9" hidden="1">
      <c r="D47" s="5"/>
    </row>
    <row r="48" spans="1:9" hidden="1">
      <c r="C48">
        <v>750</v>
      </c>
      <c r="D48" s="5">
        <v>805</v>
      </c>
      <c r="F48" t="s">
        <v>110</v>
      </c>
    </row>
    <row r="49" spans="1:9" hidden="1">
      <c r="A49">
        <v>20</v>
      </c>
      <c r="D49" s="5" t="s">
        <v>94</v>
      </c>
      <c r="E49" t="s">
        <v>72</v>
      </c>
      <c r="F49" t="s">
        <v>100</v>
      </c>
    </row>
    <row r="50" spans="1:9" hidden="1">
      <c r="D50" s="5" t="s">
        <v>92</v>
      </c>
    </row>
    <row r="51" spans="1:9">
      <c r="A51">
        <v>11</v>
      </c>
      <c r="B51" t="s">
        <v>131</v>
      </c>
      <c r="C51" t="s">
        <v>149</v>
      </c>
      <c r="D51" s="5" t="s">
        <v>138</v>
      </c>
      <c r="F51" t="s">
        <v>125</v>
      </c>
      <c r="G51">
        <v>10</v>
      </c>
      <c r="H51">
        <v>6.6000000000000003E-2</v>
      </c>
      <c r="I51">
        <f t="shared" si="0"/>
        <v>0.66</v>
      </c>
    </row>
    <row r="52" spans="1:9" hidden="1">
      <c r="A52">
        <v>21</v>
      </c>
      <c r="B52" t="s">
        <v>131</v>
      </c>
      <c r="D52" s="5"/>
    </row>
    <row r="53" spans="1:9" hidden="1">
      <c r="A53">
        <v>22</v>
      </c>
      <c r="B53" t="s">
        <v>131</v>
      </c>
      <c r="D53" s="5"/>
    </row>
    <row r="54" spans="1:9" hidden="1">
      <c r="B54" t="s">
        <v>131</v>
      </c>
      <c r="D54" s="5"/>
    </row>
    <row r="55" spans="1:9" hidden="1">
      <c r="B55" t="s">
        <v>131</v>
      </c>
      <c r="D55" s="5"/>
    </row>
    <row r="56" spans="1:9" hidden="1">
      <c r="A56">
        <v>23</v>
      </c>
      <c r="B56" t="s">
        <v>131</v>
      </c>
      <c r="D56" s="5"/>
    </row>
    <row r="57" spans="1:9" hidden="1">
      <c r="B57" t="s">
        <v>131</v>
      </c>
      <c r="D57" s="5"/>
    </row>
    <row r="58" spans="1:9" hidden="1">
      <c r="B58" t="s">
        <v>131</v>
      </c>
      <c r="C58">
        <f>SUM(C6:C48)</f>
        <v>6700</v>
      </c>
      <c r="D58" s="5"/>
    </row>
    <row r="59" spans="1:9" hidden="1">
      <c r="A59">
        <v>24</v>
      </c>
      <c r="B59" t="s">
        <v>131</v>
      </c>
      <c r="C59" t="e">
        <f>#REF!/C58*1000</f>
        <v>#REF!</v>
      </c>
      <c r="D59" s="5"/>
    </row>
    <row r="60" spans="1:9" hidden="1">
      <c r="A60">
        <v>25</v>
      </c>
      <c r="B60" t="s">
        <v>131</v>
      </c>
      <c r="D60" s="5"/>
    </row>
    <row r="61" spans="1:9" hidden="1">
      <c r="B61" t="s">
        <v>131</v>
      </c>
      <c r="D61" s="5"/>
    </row>
    <row r="62" spans="1:9">
      <c r="A62">
        <v>12</v>
      </c>
      <c r="B62" t="s">
        <v>131</v>
      </c>
      <c r="C62" t="s">
        <v>129</v>
      </c>
      <c r="D62" s="5" t="s">
        <v>80</v>
      </c>
      <c r="E62" t="s">
        <v>81</v>
      </c>
      <c r="F62" t="s">
        <v>82</v>
      </c>
      <c r="G62">
        <v>20</v>
      </c>
      <c r="H62">
        <v>2.5999999999999999E-2</v>
      </c>
      <c r="I62">
        <f t="shared" si="0"/>
        <v>0.52</v>
      </c>
    </row>
    <row r="63" spans="1:9">
      <c r="A63">
        <v>13</v>
      </c>
      <c r="B63" t="s">
        <v>131</v>
      </c>
      <c r="C63" t="s">
        <v>76</v>
      </c>
      <c r="D63" s="5" t="s">
        <v>138</v>
      </c>
      <c r="F63" t="s">
        <v>126</v>
      </c>
      <c r="G63">
        <v>10</v>
      </c>
      <c r="H63">
        <v>8.8999999999999996E-2</v>
      </c>
      <c r="I63">
        <f t="shared" si="0"/>
        <v>0.8899999999999999</v>
      </c>
    </row>
    <row r="64" spans="1:9">
      <c r="A64">
        <v>14</v>
      </c>
      <c r="B64" t="s">
        <v>131</v>
      </c>
      <c r="C64" t="s">
        <v>75</v>
      </c>
      <c r="D64" s="5" t="s">
        <v>139</v>
      </c>
      <c r="F64" t="s">
        <v>127</v>
      </c>
      <c r="G64">
        <v>20</v>
      </c>
      <c r="H64">
        <v>0.16</v>
      </c>
      <c r="I64">
        <f t="shared" si="0"/>
        <v>3.2</v>
      </c>
    </row>
    <row r="65" spans="1:9" hidden="1">
      <c r="D65" s="5">
        <v>603</v>
      </c>
      <c r="F65" t="s">
        <v>83</v>
      </c>
    </row>
    <row r="66" spans="1:9" hidden="1">
      <c r="A66">
        <v>27</v>
      </c>
      <c r="D66" s="5">
        <v>603</v>
      </c>
      <c r="F66" t="s">
        <v>83</v>
      </c>
    </row>
    <row r="67" spans="1:9">
      <c r="A67">
        <v>15</v>
      </c>
      <c r="B67" t="s">
        <v>133</v>
      </c>
      <c r="D67" s="5" t="s">
        <v>73</v>
      </c>
      <c r="E67" t="s">
        <v>93</v>
      </c>
      <c r="F67" t="s">
        <v>101</v>
      </c>
      <c r="G67">
        <v>15</v>
      </c>
      <c r="H67">
        <v>1.0900000000000001</v>
      </c>
      <c r="I67">
        <f t="shared" si="0"/>
        <v>16.350000000000001</v>
      </c>
    </row>
    <row r="68" spans="1:9" hidden="1">
      <c r="D68" s="5" t="s">
        <v>73</v>
      </c>
      <c r="E68" t="s">
        <v>93</v>
      </c>
      <c r="F68" t="s">
        <v>101</v>
      </c>
    </row>
    <row r="69" spans="1:9" hidden="1">
      <c r="D69" s="5"/>
    </row>
    <row r="70" spans="1:9">
      <c r="A70">
        <v>16</v>
      </c>
      <c r="B70" t="s">
        <v>133</v>
      </c>
      <c r="D70" s="5" t="s">
        <v>91</v>
      </c>
      <c r="E70" t="s">
        <v>72</v>
      </c>
      <c r="F70" t="s">
        <v>99</v>
      </c>
      <c r="G70">
        <v>20</v>
      </c>
      <c r="H70">
        <v>0.26</v>
      </c>
      <c r="I70">
        <f>G70*H70</f>
        <v>5.2</v>
      </c>
    </row>
    <row r="71" spans="1:9">
      <c r="A71">
        <v>17</v>
      </c>
      <c r="B71" t="s">
        <v>133</v>
      </c>
      <c r="D71" s="5" t="s">
        <v>94</v>
      </c>
      <c r="E71" t="s">
        <v>72</v>
      </c>
      <c r="F71" t="s">
        <v>100</v>
      </c>
      <c r="G71">
        <v>10</v>
      </c>
      <c r="H71">
        <v>0.32</v>
      </c>
      <c r="I71">
        <f>G71*H71</f>
        <v>3.2</v>
      </c>
    </row>
    <row r="72" spans="1:9">
      <c r="A72">
        <v>18</v>
      </c>
      <c r="B72" t="s">
        <v>132</v>
      </c>
      <c r="D72" s="5"/>
      <c r="F72" t="s">
        <v>103</v>
      </c>
      <c r="G72">
        <v>25</v>
      </c>
      <c r="H72">
        <v>0.21</v>
      </c>
      <c r="I72">
        <f t="shared" ref="I72:I75" si="1">G72*H72</f>
        <v>5.25</v>
      </c>
    </row>
    <row r="73" spans="1:9">
      <c r="A73">
        <v>19</v>
      </c>
      <c r="B73" t="s">
        <v>134</v>
      </c>
      <c r="D73" s="5"/>
      <c r="F73" t="s">
        <v>105</v>
      </c>
      <c r="G73">
        <v>20</v>
      </c>
      <c r="H73">
        <v>0.51</v>
      </c>
      <c r="I73">
        <f t="shared" si="1"/>
        <v>10.199999999999999</v>
      </c>
    </row>
    <row r="74" spans="1:9">
      <c r="A74">
        <v>20</v>
      </c>
      <c r="B74" t="s">
        <v>135</v>
      </c>
      <c r="D74" s="5"/>
      <c r="F74" t="s">
        <v>108</v>
      </c>
      <c r="G74">
        <v>1</v>
      </c>
      <c r="H74">
        <v>14.14</v>
      </c>
      <c r="I74">
        <f t="shared" si="1"/>
        <v>14.14</v>
      </c>
    </row>
    <row r="75" spans="1:9">
      <c r="A75">
        <v>21</v>
      </c>
      <c r="B75" t="s">
        <v>136</v>
      </c>
      <c r="D75" s="5"/>
      <c r="F75" t="s">
        <v>109</v>
      </c>
      <c r="G75">
        <v>1</v>
      </c>
      <c r="H75">
        <v>14.14</v>
      </c>
      <c r="I75">
        <f t="shared" si="1"/>
        <v>14.14</v>
      </c>
    </row>
    <row r="77" spans="1:9">
      <c r="G77" t="s">
        <v>128</v>
      </c>
      <c r="I77">
        <f>SUM(I6:I75)</f>
        <v>87.160000000000011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calculations</vt:lpstr>
      <vt:lpstr>parts order</vt:lpstr>
      <vt:lpstr>Sheet3</vt:lpstr>
      <vt:lpstr>calculations!Print_Area</vt:lpstr>
      <vt:lpstr>'parts order'!Print_Area</vt:lpstr>
    </vt:vector>
  </TitlesOfParts>
  <Company>The University of Liverpool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cp:lastPrinted>2010-06-07T13:44:31Z</cp:lastPrinted>
  <dcterms:created xsi:type="dcterms:W3CDTF">2010-05-12T16:29:12Z</dcterms:created>
  <dcterms:modified xsi:type="dcterms:W3CDTF">2010-06-08T13:38:06Z</dcterms:modified>
</cp:coreProperties>
</file>